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2" windowHeight="5880" tabRatio="447" activeTab="0"/>
  </bookViews>
  <sheets>
    <sheet name="1. strana" sheetId="1" r:id="rId1"/>
    <sheet name="Opći  dio" sheetId="2" r:id="rId2"/>
    <sheet name="Posebni dio I" sheetId="3" r:id="rId3"/>
    <sheet name="Posebni dio II" sheetId="4" r:id="rId4"/>
  </sheets>
  <definedNames/>
  <calcPr fullCalcOnLoad="1"/>
</workbook>
</file>

<file path=xl/sharedStrings.xml><?xml version="1.0" encoding="utf-8"?>
<sst xmlns="http://schemas.openxmlformats.org/spreadsheetml/2006/main" count="233" uniqueCount="166">
  <si>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</si>
  <si>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</si>
  <si>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</si>
  <si>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</si>
  <si>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</si>
  <si>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</si>
  <si>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</si>
  <si>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</si>
  <si>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</si>
  <si>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</si>
  <si>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</si>
  <si>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</si>
  <si>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                                                                 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</si>
  <si>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</si>
  <si>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</si>
  <si>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      </t>
  </si>
  <si>
    <t xml:space="preserve">Komunalne usluge                                                                          </t>
  </si>
  <si>
    <t xml:space="preserve">Intelektualne i osobne usluge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</si>
  <si>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</si>
  <si>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</si>
  <si>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</si>
  <si>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</si>
  <si>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</si>
  <si>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>Ostali financijski rashodi</t>
  </si>
  <si>
    <t>Broj konta</t>
  </si>
  <si>
    <t>RASHODI POSLOVANJA</t>
  </si>
  <si>
    <t xml:space="preserve">Sitni inventar i autogume                                                                 </t>
  </si>
  <si>
    <t xml:space="preserve">Uredski materijal i ostali materijalni rashodi                                          </t>
  </si>
  <si>
    <t xml:space="preserve">Doprinos za obvezno zdravstveno osiguranje                                                 </t>
  </si>
  <si>
    <t xml:space="preserve">Zdravstvene usluge </t>
  </si>
  <si>
    <t>Energija</t>
  </si>
  <si>
    <t>Usluge telefona i pošte</t>
  </si>
  <si>
    <t>Plaće (Bruto)</t>
  </si>
  <si>
    <t xml:space="preserve">Plaće za zaposlene                                                       </t>
  </si>
  <si>
    <t xml:space="preserve">                 NAZIV </t>
  </si>
  <si>
    <t>PRIHODI POSLOVANJA</t>
  </si>
  <si>
    <t>I.  OPĆI DIO</t>
  </si>
  <si>
    <t xml:space="preserve">A.    RAČUN PRIHODA I RASHODA </t>
  </si>
  <si>
    <t>6      PRIHODI POSLOVANJA</t>
  </si>
  <si>
    <t xml:space="preserve">        UKUPNI PRIHODI:</t>
  </si>
  <si>
    <t>3      RASHODI POSLOVANJA</t>
  </si>
  <si>
    <t>A.    RAČUN PRIHODA I RASHODA</t>
  </si>
  <si>
    <t>4      RASHODI ZA NABAVU NEFINANCIJSKE IMOVINE</t>
  </si>
  <si>
    <t>Sufinanciranje cijene usluge, participacije i sl.</t>
  </si>
  <si>
    <t>PRIHODI IZ PRORAČUNA</t>
  </si>
  <si>
    <t>Prihodi iz proračuna za financiranje redovne djelatnosti korisnika proračuna</t>
  </si>
  <si>
    <t>Prihodi za financiranje rashoda poslovanja</t>
  </si>
  <si>
    <t>Naknade za prijevoz na posao i s posla</t>
  </si>
  <si>
    <t>Materijal i sirovine</t>
  </si>
  <si>
    <t>Naknade za prijevoz na posao i posla</t>
  </si>
  <si>
    <t>Komunalne usluge</t>
  </si>
  <si>
    <t xml:space="preserve">Materijal i dijelovi za tekuće  i investicijsko održavanje                       </t>
  </si>
  <si>
    <t xml:space="preserve">Usluge tekućeg i investicijskog održavanja                                 </t>
  </si>
  <si>
    <t xml:space="preserve">Zdravstvene  usluge                                                       </t>
  </si>
  <si>
    <t>1. Opći prihodi i primici i 4. Prihodi za posebne namjene</t>
  </si>
  <si>
    <t>PRIHODI OD IMOVINE</t>
  </si>
  <si>
    <t>Donacije od pravnih i fizičkih osoba izvan općeg proračuna</t>
  </si>
  <si>
    <t>RASHODI ZA NABAVU NEFINANCIJSKE IMOVINE</t>
  </si>
  <si>
    <t>RASHODI ZA NABAVU PROIZVEDENE DUGOTRAJNE IMOVINE</t>
  </si>
  <si>
    <t>Postrojenja i oprema</t>
  </si>
  <si>
    <t>Premije osiguranja</t>
  </si>
  <si>
    <t xml:space="preserve">Premije osiguranja </t>
  </si>
  <si>
    <t xml:space="preserve">Uredska oprema i namještaj </t>
  </si>
  <si>
    <t xml:space="preserve">B.   RASPOLOŽIVA SREDSTVA IZ PREDHODNIH GODINA </t>
  </si>
  <si>
    <t xml:space="preserve">VLASTITI IZVORI </t>
  </si>
  <si>
    <t xml:space="preserve">Višak/manjak prihoda </t>
  </si>
  <si>
    <t xml:space="preserve">REZULTAT POSLOVANJA </t>
  </si>
  <si>
    <t xml:space="preserve">                          B.    RASPOLOŽIVA SREDSTVA IZ PRETHODNIH GODINA </t>
  </si>
  <si>
    <t>Indeks(%) 4/1</t>
  </si>
  <si>
    <t>Indeks(%) 4/3</t>
  </si>
  <si>
    <t>Indeks (%) 4/1</t>
  </si>
  <si>
    <t>Indeks (%) 4/3</t>
  </si>
  <si>
    <t>Uređaji, strojevi i oprema za ostale namjene</t>
  </si>
  <si>
    <t xml:space="preserve">Višak prihoda </t>
  </si>
  <si>
    <t xml:space="preserve">PRIHODI OD UPRAVNIH I ADMINISTRATIVNIH PRISTOJBI,                        PRISTOJBI PO POSEBNIM PROPISIMA I NAKNADA           </t>
  </si>
  <si>
    <t xml:space="preserve">Računalne usluge                                                         </t>
  </si>
  <si>
    <t>Računalne usluge</t>
  </si>
  <si>
    <t>Zatezne kamate</t>
  </si>
  <si>
    <t xml:space="preserve">Manjak prihoda </t>
  </si>
  <si>
    <t>Usluge promidžbe i informiranja</t>
  </si>
  <si>
    <t>PRIHODI OD PRODAJE PROIZVODA I ROBE TE PRUŽENIH USLUGA I PRIHODI OD DONACIJA</t>
  </si>
  <si>
    <t xml:space="preserve">                                                                                                                                                                                                Predsjednica  Upravnog vijeća</t>
  </si>
  <si>
    <t>DJEČJI VRTIĆ MRVICA</t>
  </si>
  <si>
    <t>PETRA JAKŠIĆA, SUPETAR</t>
  </si>
  <si>
    <t>KLASA:</t>
  </si>
  <si>
    <t>URBROJ:</t>
  </si>
  <si>
    <t>Supetar, 31.03.2022.godine</t>
  </si>
  <si>
    <t xml:space="preserve">      Na temelju članka 108. i 109. Zakona o proračunu ("Narodne novine" br. 87/08 i 136/12 i 15/15) i članka 50. Statuta Dječjeg vrtića MRVICA,Supetar, Upravno vijeće DV MRVICA na 3. sjednici održanoj 31. ožujka 2022. donosi:</t>
  </si>
  <si>
    <t>GODIŠNJI IZVJEŠTAJ</t>
  </si>
  <si>
    <t>O IZVRŠENJU FINANCIJSKOG PLANA DJEČJEG VRTIĆA MRVICA</t>
  </si>
  <si>
    <t>Izvršenje                  2021.</t>
  </si>
  <si>
    <t>POMOĆI OD INOZEMSTVA I OD SUBJEKATA UNUTAR OPĆEG PRORAČUNA</t>
  </si>
  <si>
    <t>Pomoći od proračuna iz drugih proračuna</t>
  </si>
  <si>
    <t xml:space="preserve"> Tekuće pomoći od proračuna iz drugih proračuna</t>
  </si>
  <si>
    <t>Tekuće pomoći temeljem prijenosa EU</t>
  </si>
  <si>
    <t>sredstva</t>
  </si>
  <si>
    <t xml:space="preserve"> sredstva</t>
  </si>
  <si>
    <t>Kapitalne pomoći temeljem prijenosa EU sredstava</t>
  </si>
  <si>
    <t xml:space="preserve">Pomoći temeljem prijenosa EU </t>
  </si>
  <si>
    <t>Prihodi od financisjke imenovine</t>
  </si>
  <si>
    <t>Kamate na oročena sredstva</t>
  </si>
  <si>
    <t>Kapitalne donacije</t>
  </si>
  <si>
    <t>Prihodi za financiranje rashoda za nabavu nef. Imovine</t>
  </si>
  <si>
    <t>Pristojbe i naknade</t>
  </si>
  <si>
    <t>Članarine</t>
  </si>
  <si>
    <t xml:space="preserve">I OPĆI DIO </t>
  </si>
  <si>
    <t>IZVJEŠTAJ O IZVRŠENJU PRORAČUNA PREMA EKONOMSKOJ KLASIFIKACIJI</t>
  </si>
  <si>
    <t>P</t>
  </si>
  <si>
    <t>Redovan program  odgoja, naobrazbe i skrbi</t>
  </si>
  <si>
    <t>i 6. donacija</t>
  </si>
  <si>
    <t>1,4</t>
  </si>
  <si>
    <t>1</t>
  </si>
  <si>
    <t>Prostojbe i naknade</t>
  </si>
  <si>
    <t>4</t>
  </si>
  <si>
    <t>Izvori:</t>
  </si>
  <si>
    <t>RAČUN FINANCIRANJA PREMA IZVORIMA FINANCIRANJA</t>
  </si>
  <si>
    <t>Račun / opis</t>
  </si>
  <si>
    <t>Indeks  3/1</t>
  </si>
  <si>
    <t>Indeks  3/2</t>
  </si>
  <si>
    <t>2</t>
  </si>
  <si>
    <t>3</t>
  </si>
  <si>
    <t>5</t>
  </si>
  <si>
    <t xml:space="preserve"> UKUPNI PRIMICI</t>
  </si>
  <si>
    <t>1. OPĆI PRIHODI I PRIMICI</t>
  </si>
  <si>
    <t/>
  </si>
  <si>
    <t>4. PRIHODI ZA POSEBNE NAMJENE</t>
  </si>
  <si>
    <t>6. DONACIJE</t>
  </si>
  <si>
    <t xml:space="preserve">                                           Program:</t>
  </si>
  <si>
    <t>GLAVA:</t>
  </si>
  <si>
    <t>00103 PREDŠKOLSKI ODGOJ</t>
  </si>
  <si>
    <t xml:space="preserve">                                           KORISNIK: DJEČJI VRTIĆ MRVICA</t>
  </si>
  <si>
    <t>GLAVNI PROGRAM:</t>
  </si>
  <si>
    <t>P19 PROGRAM PREDŠKOLSKOG ODGOJA</t>
  </si>
  <si>
    <t>FUNKCIJSKA KLASIFIKACIJA: 0911 - Predškolsko  obrazovanje</t>
  </si>
  <si>
    <t xml:space="preserve">                                                                                                                                                                           Dijana Ivelić</t>
  </si>
  <si>
    <t>IZVJEŠTAJ O IZVRŠENJU PRORAČUNA PREMA ORGANIZACISKOM I PROGRAMSKOJ KLASIFIKACIJI</t>
  </si>
  <si>
    <t>II Posebni dio</t>
  </si>
  <si>
    <t>400-09/22-01/03</t>
  </si>
  <si>
    <t>2181-11-2-22-1</t>
  </si>
  <si>
    <t xml:space="preserve">       Godišnji izvještaj o izvršenju Financijskog plana DJEČJEG VRTIĆA MRVICA za 2022. godinu sadrži:</t>
  </si>
  <si>
    <t>Izvršenje           2021.</t>
  </si>
  <si>
    <t>Izvorni plan 2022.</t>
  </si>
  <si>
    <t>Izvorni plan           2022.</t>
  </si>
  <si>
    <t>Tekući plan          2022.</t>
  </si>
  <si>
    <t>Izvršenje                          2022.</t>
  </si>
  <si>
    <t>ZA DJEČJI VRTIĆ MRVICA  2022 G.</t>
  </si>
  <si>
    <t>Izvršenje 2022.</t>
  </si>
  <si>
    <t>Izvorni plan 2022</t>
  </si>
  <si>
    <t>Izvršenje 2021.</t>
  </si>
  <si>
    <t>Tekući plan 2022</t>
  </si>
  <si>
    <t xml:space="preserve">Indeks (%) 4/1 </t>
  </si>
  <si>
    <t xml:space="preserve">Indeks (%) 4/3 </t>
  </si>
  <si>
    <t>Izvršenje     2022.</t>
  </si>
  <si>
    <t xml:space="preserve">        Godišnji izvještaj o izvršenju Financijskog plana Dječjeg vrtića Mrvica  za 2022. godinu objaviti će se na oglasnoj ploči Dječjeg vrtića Mrvica.</t>
  </si>
  <si>
    <t>Repernzetacija</t>
  </si>
  <si>
    <t>Tekući plan 2022.</t>
  </si>
  <si>
    <t>Izvršenje                  2022.</t>
  </si>
  <si>
    <t>Tekući  plan 2022.</t>
  </si>
  <si>
    <t>Repenzertacija</t>
  </si>
  <si>
    <t>ZA POKRIČE MANJKA  IZ PRETHODNE GODINE</t>
  </si>
  <si>
    <t xml:space="preserve">         RASHODI:</t>
  </si>
  <si>
    <t>UKUPNO RASHODI</t>
  </si>
  <si>
    <t>9      VLASTITI IZVORI  ( IZ PRETHODNE GODINE)</t>
  </si>
  <si>
    <t xml:space="preserve">         RAZLIKA=VIŠAK/MANJAK</t>
  </si>
  <si>
    <t xml:space="preserve">       VIŠAK/MANJAK ( RASPOLOŽIV ZA SLJEDEĆU GODINU)</t>
  </si>
  <si>
    <t xml:space="preserve">ZA 2022. GODINU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</si>
</sst>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[$-41A]d\.\ mmmm\ yyyy"/>
    <numFmt numFmtId="168" formatCode="#,##0.000\ &quot;kn&quot;"/>
    <numFmt numFmtId="169" formatCode="0.00##\%"/>
  </numFmts>
  <fonts count="6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7" fillId="35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8" fillId="35" borderId="0" xfId="0" applyFont="1" applyFill="1" applyAlignment="1">
      <alignment/>
    </xf>
    <xf numFmtId="0" fontId="10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37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34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4" fontId="10" fillId="34" borderId="0" xfId="0" applyNumberFormat="1" applyFont="1" applyFill="1" applyAlignment="1">
      <alignment horizontal="right"/>
    </xf>
    <xf numFmtId="49" fontId="1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6" fillId="37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13" fillId="34" borderId="0" xfId="0" applyNumberFormat="1" applyFont="1" applyFill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7" fillId="35" borderId="0" xfId="0" applyNumberFormat="1" applyFont="1" applyFill="1" applyAlignment="1">
      <alignment horizontal="right"/>
    </xf>
    <xf numFmtId="4" fontId="10" fillId="36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36" borderId="11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wrapText="1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4" fontId="7" fillId="38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59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4" fontId="13" fillId="0" borderId="0" xfId="0" applyNumberFormat="1" applyFont="1" applyFill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4" fontId="1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49" fontId="12" fillId="0" borderId="0" xfId="0" applyNumberFormat="1" applyFont="1" applyAlignment="1">
      <alignment horizontal="left"/>
    </xf>
    <xf numFmtId="0" fontId="8" fillId="35" borderId="0" xfId="0" applyFont="1" applyFill="1" applyAlignment="1">
      <alignment/>
    </xf>
    <xf numFmtId="4" fontId="6" fillId="35" borderId="0" xfId="0" applyNumberFormat="1" applyFont="1" applyFill="1" applyAlignment="1">
      <alignment horizontal="right"/>
    </xf>
    <xf numFmtId="0" fontId="10" fillId="36" borderId="0" xfId="0" applyFont="1" applyFill="1" applyAlignment="1">
      <alignment horizontal="left"/>
    </xf>
    <xf numFmtId="4" fontId="59" fillId="0" borderId="0" xfId="0" applyNumberFormat="1" applyFont="1" applyFill="1" applyAlignment="1">
      <alignment horizontal="right"/>
    </xf>
    <xf numFmtId="0" fontId="11" fillId="36" borderId="0" xfId="0" applyFont="1" applyFill="1" applyAlignment="1">
      <alignment horizontal="left"/>
    </xf>
    <xf numFmtId="4" fontId="12" fillId="36" borderId="0" xfId="0" applyNumberFormat="1" applyFont="1" applyFill="1" applyAlignment="1">
      <alignment horizontal="right"/>
    </xf>
    <xf numFmtId="4" fontId="12" fillId="36" borderId="0" xfId="0" applyNumberFormat="1" applyFont="1" applyFill="1" applyBorder="1" applyAlignment="1">
      <alignment horizontal="right"/>
    </xf>
    <xf numFmtId="4" fontId="60" fillId="0" borderId="0" xfId="0" applyNumberFormat="1" applyFont="1" applyFill="1" applyAlignment="1">
      <alignment horizontal="right"/>
    </xf>
    <xf numFmtId="4" fontId="61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49" fontId="62" fillId="0" borderId="0" xfId="0" applyNumberFormat="1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 horizontal="center" wrapText="1"/>
    </xf>
    <xf numFmtId="4" fontId="11" fillId="0" borderId="0" xfId="0" applyNumberFormat="1" applyFont="1" applyAlignment="1">
      <alignment horizontal="center" wrapText="1" shrinkToFit="1"/>
    </xf>
    <xf numFmtId="0" fontId="10" fillId="33" borderId="0" xfId="0" applyFont="1" applyFill="1" applyAlignment="1">
      <alignment horizontal="left"/>
    </xf>
    <xf numFmtId="0" fontId="63" fillId="33" borderId="0" xfId="0" applyFont="1" applyFill="1" applyAlignment="1">
      <alignment horizontal="right"/>
    </xf>
    <xf numFmtId="0" fontId="63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49" fontId="12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4" fontId="13" fillId="36" borderId="0" xfId="0" applyNumberFormat="1" applyFont="1" applyFill="1" applyAlignment="1">
      <alignment horizontal="right"/>
    </xf>
    <xf numFmtId="0" fontId="12" fillId="36" borderId="0" xfId="0" applyFont="1" applyFill="1" applyAlignment="1">
      <alignment/>
    </xf>
    <xf numFmtId="0" fontId="6" fillId="39" borderId="0" xfId="0" applyFont="1" applyFill="1" applyAlignment="1">
      <alignment/>
    </xf>
    <xf numFmtId="4" fontId="60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4" fontId="6" fillId="36" borderId="13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34" borderId="13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2" fontId="6" fillId="0" borderId="10" xfId="0" applyNumberFormat="1" applyFont="1" applyFill="1" applyBorder="1" applyAlignment="1">
      <alignment horizontal="left"/>
    </xf>
    <xf numFmtId="0" fontId="6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34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4" fontId="60" fillId="0" borderId="0" xfId="0" applyNumberFormat="1" applyFont="1" applyAlignment="1">
      <alignment horizontal="left"/>
    </xf>
    <xf numFmtId="0" fontId="6" fillId="37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8" fillId="0" borderId="14" xfId="0" applyFont="1" applyFill="1" applyBorder="1" applyAlignment="1">
      <alignment horizontal="left"/>
    </xf>
    <xf numFmtId="0" fontId="11" fillId="36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0" fillId="36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4" fontId="10" fillId="36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36" borderId="0" xfId="0" applyFont="1" applyFill="1" applyAlignment="1">
      <alignment horizontal="right" vertical="center"/>
    </xf>
    <xf numFmtId="0" fontId="6" fillId="37" borderId="0" xfId="0" applyFont="1" applyFill="1" applyAlignment="1">
      <alignment horizontal="left"/>
    </xf>
    <xf numFmtId="0" fontId="10" fillId="36" borderId="0" xfId="0" applyFont="1" applyFill="1" applyAlignment="1">
      <alignment horizontal="left" wrapText="1"/>
    </xf>
    <xf numFmtId="0" fontId="7" fillId="35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4" fontId="12" fillId="0" borderId="0" xfId="0" applyNumberFormat="1" applyFont="1" applyAlignment="1">
      <alignment horizontal="left"/>
    </xf>
    <xf numFmtId="0" fontId="13" fillId="33" borderId="0" xfId="0" applyFont="1" applyFill="1" applyBorder="1" applyAlignment="1" applyProtection="1">
      <alignment/>
      <protection/>
    </xf>
    <xf numFmtId="4" fontId="13" fillId="33" borderId="0" xfId="0" applyNumberFormat="1" applyFont="1" applyFill="1" applyBorder="1" applyAlignment="1" applyProtection="1">
      <alignment horizontal="right"/>
      <protection/>
    </xf>
    <xf numFmtId="169" fontId="13" fillId="33" borderId="0" xfId="0" applyNumberFormat="1" applyFont="1" applyFill="1" applyBorder="1" applyAlignment="1" applyProtection="1">
      <alignment horizontal="right"/>
      <protection/>
    </xf>
    <xf numFmtId="0" fontId="17" fillId="40" borderId="0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7" fillId="40" borderId="0" xfId="0" applyNumberFormat="1" applyFont="1" applyFill="1" applyBorder="1" applyAlignment="1" applyProtection="1">
      <alignment horizontal="right"/>
      <protection/>
    </xf>
    <xf numFmtId="169" fontId="17" fillId="40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Alignment="1">
      <alignment horizontal="center"/>
    </xf>
    <xf numFmtId="0" fontId="64" fillId="41" borderId="0" xfId="0" applyFont="1" applyFill="1" applyAlignment="1">
      <alignment horizontal="left"/>
    </xf>
    <xf numFmtId="0" fontId="57" fillId="0" borderId="0" xfId="0" applyFont="1" applyAlignment="1">
      <alignment/>
    </xf>
    <xf numFmtId="4" fontId="58" fillId="0" borderId="0" xfId="0" applyNumberFormat="1" applyFont="1" applyAlignment="1">
      <alignment horizontal="left"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49" fontId="59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0" fillId="34" borderId="0" xfId="0" applyFont="1" applyFill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tabSelected="1" zoomScale="110" zoomScaleNormal="110" zoomScalePageLayoutView="0" workbookViewId="0" topLeftCell="A16">
      <selection activeCell="A24" sqref="A24:IV24"/>
    </sheetView>
  </sheetViews>
  <sheetFormatPr defaultColWidth="9.140625" defaultRowHeight="12.75"/>
  <cols>
    <col min="8" max="8" width="8.421875" style="0" customWidth="1"/>
    <col min="9" max="9" width="1.421875" style="0" hidden="1" customWidth="1"/>
    <col min="10" max="10" width="13.8515625" style="0" customWidth="1"/>
    <col min="11" max="11" width="12.8515625" style="0" customWidth="1"/>
    <col min="12" max="12" width="12.7109375" style="0" customWidth="1"/>
    <col min="13" max="13" width="13.421875" style="0" customWidth="1"/>
    <col min="14" max="14" width="9.421875" style="0" customWidth="1"/>
    <col min="15" max="15" width="9.851562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58" t="s">
        <v>82</v>
      </c>
      <c r="B4" s="159"/>
      <c r="C4" s="159"/>
      <c r="D4" s="159"/>
      <c r="E4" s="1"/>
      <c r="F4" s="1"/>
      <c r="G4" s="1"/>
      <c r="H4" s="1"/>
      <c r="I4" s="1"/>
      <c r="J4" s="1"/>
    </row>
    <row r="5" spans="1:10" ht="12.75">
      <c r="A5" s="13" t="s">
        <v>83</v>
      </c>
      <c r="B5" s="13"/>
      <c r="C5" s="13"/>
      <c r="D5" s="1"/>
      <c r="E5" s="1"/>
      <c r="F5" s="1"/>
      <c r="G5" s="1"/>
      <c r="H5" s="1"/>
      <c r="I5" s="1"/>
      <c r="J5" s="1"/>
    </row>
    <row r="6" spans="1:10" ht="12.75">
      <c r="A6" s="13" t="s">
        <v>84</v>
      </c>
      <c r="B6" s="13" t="s">
        <v>137</v>
      </c>
      <c r="C6" s="13"/>
      <c r="D6" s="1"/>
      <c r="E6" s="1"/>
      <c r="F6" s="1"/>
      <c r="G6" s="1"/>
      <c r="H6" s="1"/>
      <c r="I6" s="1"/>
      <c r="J6" s="1"/>
    </row>
    <row r="7" spans="1:10" ht="12.75">
      <c r="A7" s="13" t="s">
        <v>85</v>
      </c>
      <c r="B7" s="13" t="s">
        <v>138</v>
      </c>
      <c r="C7" s="13"/>
      <c r="D7" s="1"/>
      <c r="E7" s="1"/>
      <c r="F7" s="1"/>
      <c r="G7" s="1"/>
      <c r="H7" s="1"/>
      <c r="I7" s="1"/>
      <c r="J7" s="1"/>
    </row>
    <row r="8" spans="1:15" ht="12.75">
      <c r="A8" s="158" t="s">
        <v>86</v>
      </c>
      <c r="B8" s="158"/>
      <c r="C8" s="158"/>
      <c r="D8" s="1"/>
      <c r="E8" s="1"/>
      <c r="F8" s="1"/>
      <c r="G8" s="1"/>
      <c r="H8" s="1"/>
      <c r="I8" s="1"/>
      <c r="J8" s="1"/>
      <c r="N8" s="154"/>
      <c r="O8" s="154"/>
    </row>
    <row r="9" spans="1:10" ht="12.75">
      <c r="A9" s="12"/>
      <c r="B9" s="12"/>
      <c r="C9" s="12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5" ht="12.75" customHeight="1">
      <c r="A11" s="180" t="s">
        <v>87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15" ht="12.7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</row>
    <row r="13" spans="1:10" ht="12.75">
      <c r="A13" s="158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ht="12.7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5" ht="13.5">
      <c r="A15" s="166" t="s">
        <v>88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</row>
    <row r="16" spans="1:15" ht="13.5">
      <c r="A16" s="179" t="s">
        <v>89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</row>
    <row r="17" spans="1:15" ht="13.5">
      <c r="A17" s="166" t="s">
        <v>165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4" t="s">
        <v>36</v>
      </c>
      <c r="B19" s="4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4" ht="12.75">
      <c r="A22" s="158" t="s">
        <v>139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9"/>
      <c r="L22" s="159"/>
      <c r="M22" s="159"/>
      <c r="N22" s="159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5" ht="24">
      <c r="A24" s="163" t="s">
        <v>37</v>
      </c>
      <c r="B24" s="164"/>
      <c r="C24" s="164"/>
      <c r="D24" s="164"/>
      <c r="E24" s="164"/>
      <c r="F24" s="164"/>
      <c r="G24" s="164"/>
      <c r="H24" s="165"/>
      <c r="I24" s="15"/>
      <c r="J24" s="83" t="s">
        <v>140</v>
      </c>
      <c r="K24" s="80" t="s">
        <v>141</v>
      </c>
      <c r="L24" s="83" t="s">
        <v>155</v>
      </c>
      <c r="M24" s="80" t="s">
        <v>156</v>
      </c>
      <c r="N24" s="83" t="s">
        <v>70</v>
      </c>
      <c r="O24" s="80" t="s">
        <v>71</v>
      </c>
    </row>
    <row r="25" spans="1:15" ht="12.75">
      <c r="A25" s="160"/>
      <c r="B25" s="161"/>
      <c r="C25" s="161"/>
      <c r="D25" s="161"/>
      <c r="E25" s="161"/>
      <c r="F25" s="161"/>
      <c r="G25" s="161"/>
      <c r="H25" s="162"/>
      <c r="I25" s="16"/>
      <c r="J25" s="84">
        <v>1</v>
      </c>
      <c r="K25" s="85">
        <v>2</v>
      </c>
      <c r="L25" s="85">
        <v>3</v>
      </c>
      <c r="M25" s="85">
        <v>4</v>
      </c>
      <c r="N25" s="85">
        <v>5</v>
      </c>
      <c r="O25" s="85">
        <v>6</v>
      </c>
    </row>
    <row r="26" spans="1:15" ht="12.75">
      <c r="A26" s="160" t="s">
        <v>38</v>
      </c>
      <c r="B26" s="161"/>
      <c r="C26" s="161"/>
      <c r="D26" s="161"/>
      <c r="E26" s="161"/>
      <c r="F26" s="161"/>
      <c r="G26" s="161"/>
      <c r="H26" s="162"/>
      <c r="I26" s="17"/>
      <c r="J26" s="67">
        <v>6655545</v>
      </c>
      <c r="K26" s="67">
        <v>6395418</v>
      </c>
      <c r="L26" s="67">
        <v>6835574</v>
      </c>
      <c r="M26" s="67">
        <v>6670306.13</v>
      </c>
      <c r="N26" s="67">
        <f>M26/J26*100</f>
        <v>100.22178694607278</v>
      </c>
      <c r="O26" s="67"/>
    </row>
    <row r="27" spans="1:15" ht="12.75">
      <c r="A27" s="167" t="s">
        <v>39</v>
      </c>
      <c r="B27" s="168"/>
      <c r="C27" s="168"/>
      <c r="D27" s="168"/>
      <c r="E27" s="168"/>
      <c r="F27" s="168"/>
      <c r="G27" s="168"/>
      <c r="H27" s="169"/>
      <c r="I27" s="18"/>
      <c r="J27" s="68">
        <f>J26</f>
        <v>6655545</v>
      </c>
      <c r="K27" s="68">
        <f>K26</f>
        <v>6395418</v>
      </c>
      <c r="L27" s="68">
        <f>L26</f>
        <v>6835574</v>
      </c>
      <c r="M27" s="68">
        <f>M26</f>
        <v>6670306.13</v>
      </c>
      <c r="N27" s="69">
        <f>M27/J27*100</f>
        <v>100.22178694607278</v>
      </c>
      <c r="O27" s="69">
        <f>M27/L27*100</f>
        <v>97.5822385947398</v>
      </c>
    </row>
    <row r="28" spans="1:15" ht="12.75">
      <c r="A28" s="160"/>
      <c r="B28" s="161"/>
      <c r="C28" s="161"/>
      <c r="D28" s="161"/>
      <c r="E28" s="161"/>
      <c r="F28" s="161"/>
      <c r="G28" s="161"/>
      <c r="H28" s="162"/>
      <c r="I28" s="16"/>
      <c r="J28" s="67"/>
      <c r="K28" s="67"/>
      <c r="L28" s="67"/>
      <c r="M28" s="67"/>
      <c r="N28" s="67"/>
      <c r="O28" s="67"/>
    </row>
    <row r="29" spans="1:15" ht="12.75">
      <c r="A29" s="160" t="s">
        <v>40</v>
      </c>
      <c r="B29" s="161"/>
      <c r="C29" s="161"/>
      <c r="D29" s="161"/>
      <c r="E29" s="161"/>
      <c r="F29" s="161"/>
      <c r="G29" s="161"/>
      <c r="H29" s="162"/>
      <c r="I29" s="16"/>
      <c r="J29" s="67">
        <v>5696493</v>
      </c>
      <c r="K29" s="67">
        <v>6372618</v>
      </c>
      <c r="L29" s="67">
        <v>6506438</v>
      </c>
      <c r="M29" s="67">
        <v>6264101.32</v>
      </c>
      <c r="N29" s="67">
        <f>M29/J29*100</f>
        <v>109.96417128924763</v>
      </c>
      <c r="O29" s="67"/>
    </row>
    <row r="30" spans="1:15" ht="12.75">
      <c r="A30" s="160" t="s">
        <v>42</v>
      </c>
      <c r="B30" s="161"/>
      <c r="C30" s="161"/>
      <c r="D30" s="161"/>
      <c r="E30" s="161"/>
      <c r="F30" s="161"/>
      <c r="G30" s="161"/>
      <c r="H30" s="162"/>
      <c r="I30" s="16"/>
      <c r="J30" s="67">
        <v>110962</v>
      </c>
      <c r="K30" s="67">
        <v>22800</v>
      </c>
      <c r="L30" s="67">
        <v>91800</v>
      </c>
      <c r="M30" s="67">
        <v>109476.9</v>
      </c>
      <c r="N30" s="67">
        <f>M30/J30*100</f>
        <v>98.66161388583478</v>
      </c>
      <c r="O30" s="67"/>
    </row>
    <row r="31" spans="1:15" ht="12.75">
      <c r="A31" s="167" t="s">
        <v>160</v>
      </c>
      <c r="B31" s="168"/>
      <c r="C31" s="168"/>
      <c r="D31" s="168"/>
      <c r="E31" s="168"/>
      <c r="F31" s="168"/>
      <c r="G31" s="168"/>
      <c r="H31" s="169"/>
      <c r="I31" s="18"/>
      <c r="J31" s="68">
        <f>SUM(J29+J30)</f>
        <v>5807455</v>
      </c>
      <c r="K31" s="68">
        <f>SUM(K29+K30)</f>
        <v>6395418</v>
      </c>
      <c r="L31" s="68">
        <f>SUM(L29+L30)</f>
        <v>6598238</v>
      </c>
      <c r="M31" s="68">
        <f>SUM(M29+M30)</f>
        <v>6373578.220000001</v>
      </c>
      <c r="N31" s="67">
        <f>M31/J31*100</f>
        <v>109.74821535423006</v>
      </c>
      <c r="O31" s="69">
        <f>M31/L31*100</f>
        <v>96.59515494894244</v>
      </c>
    </row>
    <row r="32" spans="1:15" ht="12.75">
      <c r="A32" s="172" t="s">
        <v>159</v>
      </c>
      <c r="B32" s="161"/>
      <c r="C32" s="161"/>
      <c r="D32" s="161"/>
      <c r="E32" s="161"/>
      <c r="F32" s="161"/>
      <c r="G32" s="161"/>
      <c r="H32" s="162"/>
      <c r="I32" s="18"/>
      <c r="J32" s="81"/>
      <c r="K32" s="68"/>
      <c r="L32" s="81">
        <v>237336</v>
      </c>
      <c r="M32" s="68"/>
      <c r="N32" s="69"/>
      <c r="O32" s="69"/>
    </row>
    <row r="33" spans="1:15" ht="12.75">
      <c r="A33" s="152"/>
      <c r="B33" s="153" t="s">
        <v>161</v>
      </c>
      <c r="C33" s="150"/>
      <c r="D33" s="150"/>
      <c r="E33" s="150"/>
      <c r="F33" s="150"/>
      <c r="G33" s="150"/>
      <c r="H33" s="151"/>
      <c r="I33" s="18"/>
      <c r="J33" s="68">
        <f>J31+J32</f>
        <v>5807455</v>
      </c>
      <c r="K33" s="68">
        <f>K31+K32</f>
        <v>6395418</v>
      </c>
      <c r="L33" s="68">
        <f>L31+L32</f>
        <v>6835574</v>
      </c>
      <c r="M33" s="68">
        <f>M31+M32</f>
        <v>6373578.220000001</v>
      </c>
      <c r="N33" s="69"/>
      <c r="O33" s="69"/>
    </row>
    <row r="34" spans="1:15" ht="12.75">
      <c r="A34" s="152"/>
      <c r="B34" s="150"/>
      <c r="C34" s="150"/>
      <c r="D34" s="150"/>
      <c r="E34" s="150"/>
      <c r="F34" s="150"/>
      <c r="G34" s="150"/>
      <c r="H34" s="151"/>
      <c r="I34" s="18"/>
      <c r="J34" s="68"/>
      <c r="K34" s="68"/>
      <c r="L34" s="68"/>
      <c r="M34" s="68"/>
      <c r="N34" s="69"/>
      <c r="O34" s="69"/>
    </row>
    <row r="35" spans="1:15" ht="12.75">
      <c r="A35" s="170" t="s">
        <v>163</v>
      </c>
      <c r="B35" s="171"/>
      <c r="C35" s="171"/>
      <c r="D35" s="171"/>
      <c r="E35" s="171"/>
      <c r="F35" s="171"/>
      <c r="G35" s="171"/>
      <c r="H35" s="171"/>
      <c r="I35" s="18"/>
      <c r="J35" s="68">
        <v>848090</v>
      </c>
      <c r="K35" s="68">
        <f>SUM(K27-K31)</f>
        <v>0</v>
      </c>
      <c r="L35" s="68">
        <v>0</v>
      </c>
      <c r="M35" s="68">
        <f>SUM(M27-M31)</f>
        <v>296727.9099999992</v>
      </c>
      <c r="N35" s="69">
        <v>0</v>
      </c>
      <c r="O35" s="69">
        <v>0</v>
      </c>
    </row>
    <row r="36" spans="1:15" ht="12.75">
      <c r="A36" s="173" t="s">
        <v>63</v>
      </c>
      <c r="B36" s="174"/>
      <c r="C36" s="174"/>
      <c r="D36" s="174"/>
      <c r="E36" s="174"/>
      <c r="F36" s="174"/>
      <c r="G36" s="174"/>
      <c r="H36" s="174"/>
      <c r="I36" s="82"/>
      <c r="J36" s="155"/>
      <c r="K36" s="156"/>
      <c r="L36" s="156"/>
      <c r="M36" s="156"/>
      <c r="N36" s="156"/>
      <c r="O36" s="157"/>
    </row>
    <row r="37" spans="1:15" ht="12.75">
      <c r="A37" s="167"/>
      <c r="B37" s="161"/>
      <c r="C37" s="161"/>
      <c r="D37" s="161"/>
      <c r="E37" s="161"/>
      <c r="F37" s="161"/>
      <c r="G37" s="161"/>
      <c r="H37" s="162"/>
      <c r="I37" s="18"/>
      <c r="J37" s="68"/>
      <c r="K37" s="68"/>
      <c r="L37" s="68"/>
      <c r="M37" s="68"/>
      <c r="N37" s="69"/>
      <c r="O37" s="69"/>
    </row>
    <row r="38" spans="1:15" ht="12.75">
      <c r="A38" s="175" t="s">
        <v>162</v>
      </c>
      <c r="B38" s="171"/>
      <c r="C38" s="171"/>
      <c r="D38" s="171"/>
      <c r="E38" s="171"/>
      <c r="F38" s="171"/>
      <c r="G38" s="171"/>
      <c r="H38" s="171"/>
      <c r="I38" s="18"/>
      <c r="J38" s="81">
        <v>-1085426</v>
      </c>
      <c r="K38" s="81">
        <f>'Opći  dio'!L104</f>
        <v>0</v>
      </c>
      <c r="L38" s="81">
        <f>'Opći  dio'!M104</f>
        <v>0</v>
      </c>
      <c r="M38" s="81">
        <v>-237336.62</v>
      </c>
      <c r="N38" s="81">
        <v>0</v>
      </c>
      <c r="O38" s="81">
        <v>0</v>
      </c>
    </row>
    <row r="39" spans="1:15" ht="12.75">
      <c r="A39" s="76"/>
      <c r="B39" s="76"/>
      <c r="C39" s="76"/>
      <c r="D39" s="76"/>
      <c r="E39" s="76"/>
      <c r="F39" s="76"/>
      <c r="G39" s="76"/>
      <c r="H39" s="76"/>
      <c r="I39" s="77"/>
      <c r="J39" s="78"/>
      <c r="K39" s="78"/>
      <c r="L39" s="78"/>
      <c r="M39" s="78"/>
      <c r="N39" s="79"/>
      <c r="O39" s="79"/>
    </row>
    <row r="40" spans="1:15" ht="12.75">
      <c r="A40" s="181" t="s">
        <v>164</v>
      </c>
      <c r="B40" s="181"/>
      <c r="C40" s="181"/>
      <c r="D40" s="181"/>
      <c r="E40" s="181"/>
      <c r="F40" s="181"/>
      <c r="G40" s="181"/>
      <c r="H40" s="181"/>
      <c r="I40" s="18"/>
      <c r="J40" s="68">
        <f>SUM(J27-J31+J38)</f>
        <v>-237336</v>
      </c>
      <c r="K40" s="68">
        <f>SUM(K27-K31+K38)</f>
        <v>0</v>
      </c>
      <c r="L40" s="68">
        <v>0</v>
      </c>
      <c r="M40" s="68">
        <f>SUM(M27-M31+M38)</f>
        <v>59391.28999999922</v>
      </c>
      <c r="N40" s="69">
        <v>0</v>
      </c>
      <c r="O40" s="69">
        <v>0</v>
      </c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5" ht="12.75">
      <c r="A42" s="176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</row>
    <row r="43" spans="1:15" ht="12.7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.75">
      <c r="A44" s="177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15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2"/>
      <c r="L45" s="92"/>
      <c r="M45" s="92"/>
      <c r="N45" s="92"/>
      <c r="O45" s="92"/>
    </row>
    <row r="46" spans="1:15" ht="12.7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2"/>
      <c r="L47" s="92"/>
      <c r="M47" s="92"/>
      <c r="N47" s="92"/>
      <c r="O47" s="92"/>
    </row>
    <row r="48" spans="1:15" ht="12.7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2.7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2"/>
      <c r="L49" s="92"/>
      <c r="M49" s="92"/>
      <c r="N49" s="92"/>
      <c r="O49" s="92"/>
    </row>
    <row r="50" spans="1:15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1:15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1:15" ht="12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1:15" ht="12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1:15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1:15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1:15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1:15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1:15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1:15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1:15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1:15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1:15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1:15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</sheetData>
  <sheetProtection/>
  <mergeCells count="26">
    <mergeCell ref="A42:O42"/>
    <mergeCell ref="A44:O44"/>
    <mergeCell ref="A16:O16"/>
    <mergeCell ref="A17:O17"/>
    <mergeCell ref="A11:O12"/>
    <mergeCell ref="A26:H26"/>
    <mergeCell ref="A22:N22"/>
    <mergeCell ref="A40:H40"/>
    <mergeCell ref="A31:H31"/>
    <mergeCell ref="A15:O15"/>
    <mergeCell ref="A27:H27"/>
    <mergeCell ref="A35:H35"/>
    <mergeCell ref="A32:H32"/>
    <mergeCell ref="A36:H36"/>
    <mergeCell ref="A38:H38"/>
    <mergeCell ref="A37:H37"/>
    <mergeCell ref="N8:O8"/>
    <mergeCell ref="J36:O36"/>
    <mergeCell ref="A4:D4"/>
    <mergeCell ref="A29:H29"/>
    <mergeCell ref="A30:H30"/>
    <mergeCell ref="A24:H24"/>
    <mergeCell ref="A28:H28"/>
    <mergeCell ref="A25:H25"/>
    <mergeCell ref="A8:C8"/>
    <mergeCell ref="A13:J1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"/>
  <sheetViews>
    <sheetView zoomScale="90" zoomScaleNormal="90" zoomScaleSheetLayoutView="90" zoomScalePageLayoutView="0" workbookViewId="0" topLeftCell="A46">
      <selection activeCell="L61" sqref="L61"/>
    </sheetView>
  </sheetViews>
  <sheetFormatPr defaultColWidth="9.140625" defaultRowHeight="12.75" customHeight="1"/>
  <cols>
    <col min="1" max="1" width="4.421875" style="0" customWidth="1"/>
    <col min="2" max="2" width="4.28125" style="0" customWidth="1"/>
    <col min="3" max="3" width="6.28125" style="0" customWidth="1"/>
    <col min="4" max="4" width="8.00390625" style="0" customWidth="1"/>
    <col min="9" max="9" width="13.7109375" style="0" customWidth="1"/>
    <col min="10" max="10" width="0.85546875" style="0" hidden="1" customWidth="1"/>
    <col min="11" max="14" width="13.8515625" style="0" customWidth="1"/>
    <col min="15" max="16" width="8.7109375" style="0" customWidth="1"/>
  </cols>
  <sheetData>
    <row r="1" ht="12.75" customHeight="1">
      <c r="A1" s="125" t="s">
        <v>105</v>
      </c>
    </row>
    <row r="2" ht="12.75" customHeight="1">
      <c r="E2" s="125" t="s">
        <v>106</v>
      </c>
    </row>
    <row r="3" spans="1:13" ht="12.75" customHeight="1">
      <c r="A3" s="190" t="s">
        <v>41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20"/>
      <c r="M3" s="20"/>
    </row>
    <row r="4" spans="1:16" ht="12.75" customHeight="1">
      <c r="A4" s="21"/>
      <c r="B4" s="21"/>
      <c r="C4" s="21"/>
      <c r="D4" s="21"/>
      <c r="E4" s="193"/>
      <c r="F4" s="193"/>
      <c r="G4" s="193"/>
      <c r="H4" s="193"/>
      <c r="I4" s="193"/>
      <c r="J4" s="22"/>
      <c r="K4" s="22"/>
      <c r="L4" s="22"/>
      <c r="M4" s="22"/>
      <c r="N4" s="22"/>
      <c r="O4" s="22"/>
      <c r="P4" s="22"/>
    </row>
    <row r="5" spans="1:16" ht="26.25" customHeight="1">
      <c r="A5" s="199" t="s">
        <v>24</v>
      </c>
      <c r="B5" s="199"/>
      <c r="C5" s="199"/>
      <c r="D5" s="86"/>
      <c r="E5" s="199" t="s">
        <v>34</v>
      </c>
      <c r="F5" s="199"/>
      <c r="G5" s="199"/>
      <c r="H5" s="199"/>
      <c r="I5" s="199"/>
      <c r="J5" s="87"/>
      <c r="K5" s="88" t="s">
        <v>90</v>
      </c>
      <c r="L5" s="88" t="s">
        <v>142</v>
      </c>
      <c r="M5" s="88" t="s">
        <v>143</v>
      </c>
      <c r="N5" s="88" t="s">
        <v>144</v>
      </c>
      <c r="O5" s="88" t="s">
        <v>68</v>
      </c>
      <c r="P5" s="88" t="s">
        <v>69</v>
      </c>
    </row>
    <row r="6" spans="1:16" ht="12.75" customHeight="1">
      <c r="A6" s="23"/>
      <c r="B6" s="23"/>
      <c r="C6" s="23"/>
      <c r="D6" s="23"/>
      <c r="E6" s="195"/>
      <c r="F6" s="195"/>
      <c r="G6" s="195"/>
      <c r="H6" s="195"/>
      <c r="I6" s="195"/>
      <c r="J6" s="24"/>
      <c r="K6" s="90">
        <v>1</v>
      </c>
      <c r="L6" s="90">
        <v>2</v>
      </c>
      <c r="M6" s="90">
        <v>3</v>
      </c>
      <c r="N6" s="90">
        <v>4</v>
      </c>
      <c r="O6" s="90">
        <v>5</v>
      </c>
      <c r="P6" s="90">
        <v>6</v>
      </c>
    </row>
    <row r="7" spans="1:16" s="1" customFormat="1" ht="12.75" customHeight="1">
      <c r="A7" s="28">
        <v>6</v>
      </c>
      <c r="B7" s="29"/>
      <c r="C7" s="29"/>
      <c r="D7" s="29"/>
      <c r="E7" s="206" t="s">
        <v>35</v>
      </c>
      <c r="F7" s="206"/>
      <c r="G7" s="206"/>
      <c r="H7" s="206"/>
      <c r="I7" s="206"/>
      <c r="J7" s="30"/>
      <c r="K7" s="70">
        <f>SUM(K9+K17+K21+K27+K33)</f>
        <v>6659545</v>
      </c>
      <c r="L7" s="70">
        <f>SUM(L9+L17+L21+L27+L33)</f>
        <v>6395418</v>
      </c>
      <c r="M7" s="70">
        <f>SUM(M9+M17+M21+M27+M33)</f>
        <v>6835574</v>
      </c>
      <c r="N7" s="70">
        <f>SUM(N9+N17+N21+N27+N33)</f>
        <v>6670306.13</v>
      </c>
      <c r="O7" s="70">
        <f>N7/K7*100</f>
        <v>100.16158956805607</v>
      </c>
      <c r="P7" s="70">
        <f>N7/M7*100</f>
        <v>97.5822385947398</v>
      </c>
    </row>
    <row r="8" spans="1:16" s="14" customFormat="1" ht="12.75" customHeight="1">
      <c r="A8" s="19"/>
      <c r="B8" s="25"/>
      <c r="C8" s="25"/>
      <c r="D8" s="25"/>
      <c r="E8" s="198"/>
      <c r="F8" s="198"/>
      <c r="G8" s="198"/>
      <c r="H8" s="198"/>
      <c r="I8" s="198"/>
      <c r="J8" s="26"/>
      <c r="K8" s="27"/>
      <c r="L8" s="27"/>
      <c r="M8" s="27"/>
      <c r="N8" s="27"/>
      <c r="O8" s="27"/>
      <c r="P8" s="27"/>
    </row>
    <row r="9" spans="1:16" s="34" customFormat="1" ht="12.75" customHeight="1">
      <c r="A9" s="31">
        <v>63</v>
      </c>
      <c r="B9" s="32"/>
      <c r="C9" s="32"/>
      <c r="D9" s="32"/>
      <c r="E9" s="197" t="s">
        <v>91</v>
      </c>
      <c r="F9" s="197"/>
      <c r="G9" s="197"/>
      <c r="H9" s="197"/>
      <c r="I9" s="197"/>
      <c r="J9" s="33"/>
      <c r="K9" s="71">
        <f>K11+K13</f>
        <v>964165</v>
      </c>
      <c r="L9" s="71">
        <f>L11+L13</f>
        <v>13280</v>
      </c>
      <c r="M9" s="71">
        <f>M11+M13</f>
        <v>13280</v>
      </c>
      <c r="N9" s="71">
        <f>N11+N13</f>
        <v>44000</v>
      </c>
      <c r="O9" s="71">
        <f>N9/K9*100</f>
        <v>4.563534249843128</v>
      </c>
      <c r="P9" s="71">
        <f>N9/M9*100</f>
        <v>331.32530120481925</v>
      </c>
    </row>
    <row r="10" spans="1:16" s="34" customFormat="1" ht="12.75" customHeight="1">
      <c r="A10" s="35"/>
      <c r="B10" s="35"/>
      <c r="C10" s="35"/>
      <c r="D10" s="35"/>
      <c r="E10" s="196"/>
      <c r="F10" s="196"/>
      <c r="G10" s="196"/>
      <c r="H10" s="196"/>
      <c r="I10" s="196"/>
      <c r="J10" s="37"/>
      <c r="K10" s="72"/>
      <c r="L10" s="72"/>
      <c r="M10" s="72"/>
      <c r="N10" s="72"/>
      <c r="O10" s="72"/>
      <c r="P10" s="72"/>
    </row>
    <row r="11" spans="1:16" s="34" customFormat="1" ht="12.75" customHeight="1">
      <c r="A11" s="35"/>
      <c r="B11" s="38">
        <v>633</v>
      </c>
      <c r="C11" s="38"/>
      <c r="D11" s="38"/>
      <c r="E11" s="207" t="s">
        <v>92</v>
      </c>
      <c r="F11" s="207"/>
      <c r="G11" s="207"/>
      <c r="H11" s="207"/>
      <c r="I11" s="207"/>
      <c r="J11" s="37"/>
      <c r="K11" s="73">
        <f>K12</f>
        <v>28600</v>
      </c>
      <c r="L11" s="73">
        <f>L12</f>
        <v>13280</v>
      </c>
      <c r="M11" s="73">
        <f>M12</f>
        <v>13280</v>
      </c>
      <c r="N11" s="73">
        <f>N12</f>
        <v>44000</v>
      </c>
      <c r="O11" s="73">
        <f>N11/K11*100</f>
        <v>153.84615384615387</v>
      </c>
      <c r="P11" s="73">
        <f>N11/M11*100</f>
        <v>331.32530120481925</v>
      </c>
    </row>
    <row r="12" spans="1:16" s="34" customFormat="1" ht="12.75" customHeight="1">
      <c r="A12" s="35"/>
      <c r="B12" s="35"/>
      <c r="C12" s="36">
        <v>6331</v>
      </c>
      <c r="D12" s="35"/>
      <c r="E12" s="207" t="s">
        <v>93</v>
      </c>
      <c r="F12" s="207"/>
      <c r="G12" s="207"/>
      <c r="H12" s="207"/>
      <c r="I12" s="207"/>
      <c r="J12" s="37"/>
      <c r="K12" s="74">
        <v>28600</v>
      </c>
      <c r="L12" s="74">
        <v>13280</v>
      </c>
      <c r="M12" s="74">
        <v>13280</v>
      </c>
      <c r="N12" s="74">
        <v>44000</v>
      </c>
      <c r="O12" s="103">
        <f>N12/K12*100</f>
        <v>153.84615384615387</v>
      </c>
      <c r="P12" s="73">
        <f>N12/M12*100</f>
        <v>331.32530120481925</v>
      </c>
    </row>
    <row r="13" spans="1:16" s="34" customFormat="1" ht="12.75" customHeight="1">
      <c r="A13" s="35"/>
      <c r="B13" s="38">
        <v>638</v>
      </c>
      <c r="C13" s="36"/>
      <c r="D13" s="35"/>
      <c r="E13" s="107" t="s">
        <v>98</v>
      </c>
      <c r="F13" s="107"/>
      <c r="G13" s="107"/>
      <c r="H13" s="107"/>
      <c r="I13" s="107"/>
      <c r="J13" s="37"/>
      <c r="K13" s="102">
        <f>K14+K15</f>
        <v>935565</v>
      </c>
      <c r="L13" s="102">
        <f>L14+L15</f>
        <v>0</v>
      </c>
      <c r="M13" s="102">
        <f>M14+M15</f>
        <v>0</v>
      </c>
      <c r="N13" s="102">
        <f>N14+N15</f>
        <v>0</v>
      </c>
      <c r="O13" s="103">
        <f>N13/K13*100</f>
        <v>0</v>
      </c>
      <c r="P13" s="103" t="e">
        <f>N13/M13*100</f>
        <v>#DIV/0!</v>
      </c>
    </row>
    <row r="14" spans="1:16" s="34" customFormat="1" ht="12.75" customHeight="1">
      <c r="A14" s="35"/>
      <c r="B14" s="35"/>
      <c r="C14" s="36">
        <v>6381</v>
      </c>
      <c r="D14" s="35"/>
      <c r="E14" s="36" t="s">
        <v>94</v>
      </c>
      <c r="F14" s="107"/>
      <c r="G14" s="107"/>
      <c r="H14" s="36" t="s">
        <v>95</v>
      </c>
      <c r="I14" s="107"/>
      <c r="J14" s="37"/>
      <c r="K14" s="74">
        <v>465625</v>
      </c>
      <c r="L14" s="74">
        <v>0</v>
      </c>
      <c r="M14" s="123">
        <v>0</v>
      </c>
      <c r="N14" s="74">
        <v>0</v>
      </c>
      <c r="O14" s="103">
        <f>N14/K14*100</f>
        <v>0</v>
      </c>
      <c r="P14" s="103" t="e">
        <f>N14/M14*100</f>
        <v>#DIV/0!</v>
      </c>
    </row>
    <row r="15" spans="1:16" s="34" customFormat="1" ht="12.75" customHeight="1">
      <c r="A15" s="35"/>
      <c r="B15" s="35"/>
      <c r="C15" s="36">
        <v>6382</v>
      </c>
      <c r="D15" s="35"/>
      <c r="E15" s="36" t="s">
        <v>97</v>
      </c>
      <c r="F15" s="107"/>
      <c r="G15" s="107"/>
      <c r="H15" s="36" t="s">
        <v>96</v>
      </c>
      <c r="I15" s="107"/>
      <c r="J15" s="37"/>
      <c r="K15" s="74">
        <v>469940</v>
      </c>
      <c r="L15" s="74">
        <v>0</v>
      </c>
      <c r="M15" s="123">
        <v>0</v>
      </c>
      <c r="N15" s="74">
        <v>0</v>
      </c>
      <c r="O15" s="103">
        <v>0</v>
      </c>
      <c r="P15" s="103" t="e">
        <f>N15/M15*100</f>
        <v>#DIV/0!</v>
      </c>
    </row>
    <row r="16" spans="1:16" s="34" customFormat="1" ht="12.75" customHeight="1">
      <c r="A16" s="35"/>
      <c r="B16" s="35"/>
      <c r="C16" s="36"/>
      <c r="D16" s="35"/>
      <c r="E16" s="107"/>
      <c r="F16" s="107"/>
      <c r="G16" s="107"/>
      <c r="H16" s="107"/>
      <c r="I16" s="107"/>
      <c r="J16" s="37"/>
      <c r="K16" s="74"/>
      <c r="L16" s="74"/>
      <c r="M16" s="119"/>
      <c r="N16" s="74"/>
      <c r="O16" s="103"/>
      <c r="P16" s="73"/>
    </row>
    <row r="17" spans="1:16" s="34" customFormat="1" ht="12.75" customHeight="1">
      <c r="A17" s="32">
        <v>64</v>
      </c>
      <c r="B17" s="32"/>
      <c r="C17" s="120"/>
      <c r="D17" s="32"/>
      <c r="E17" s="118" t="s">
        <v>55</v>
      </c>
      <c r="F17" s="118"/>
      <c r="G17" s="118"/>
      <c r="H17" s="118"/>
      <c r="I17" s="118"/>
      <c r="J17" s="33"/>
      <c r="K17" s="121">
        <f>K19</f>
        <v>4</v>
      </c>
      <c r="L17" s="121">
        <f>L19</f>
        <v>50</v>
      </c>
      <c r="M17" s="121">
        <f>M19</f>
        <v>20</v>
      </c>
      <c r="N17" s="121">
        <f>N19</f>
        <v>0.5</v>
      </c>
      <c r="O17" s="122">
        <f>N17/K17*100</f>
        <v>12.5</v>
      </c>
      <c r="P17" s="122">
        <f>N17/M17*100</f>
        <v>2.5</v>
      </c>
    </row>
    <row r="18" spans="1:16" s="34" customFormat="1" ht="12.75" customHeight="1">
      <c r="A18" s="35"/>
      <c r="B18" s="35"/>
      <c r="C18" s="36"/>
      <c r="D18" s="35"/>
      <c r="E18" s="107"/>
      <c r="F18" s="107"/>
      <c r="G18" s="107"/>
      <c r="H18" s="107"/>
      <c r="I18" s="107"/>
      <c r="J18" s="37"/>
      <c r="K18" s="74"/>
      <c r="L18" s="74"/>
      <c r="M18" s="119"/>
      <c r="N18" s="74"/>
      <c r="O18" s="103"/>
      <c r="P18" s="73"/>
    </row>
    <row r="19" spans="1:16" s="34" customFormat="1" ht="12.75" customHeight="1">
      <c r="A19" s="35"/>
      <c r="B19" s="35">
        <v>641</v>
      </c>
      <c r="C19" s="36"/>
      <c r="D19" s="35"/>
      <c r="E19" s="107" t="s">
        <v>99</v>
      </c>
      <c r="F19" s="107"/>
      <c r="G19" s="107"/>
      <c r="H19" s="107"/>
      <c r="I19" s="107"/>
      <c r="J19" s="37"/>
      <c r="K19" s="73">
        <f>K20</f>
        <v>4</v>
      </c>
      <c r="L19" s="73">
        <f>L20</f>
        <v>50</v>
      </c>
      <c r="M19" s="73">
        <f>M20</f>
        <v>20</v>
      </c>
      <c r="N19" s="73">
        <f>N20</f>
        <v>0.5</v>
      </c>
      <c r="O19" s="103">
        <f>N19/K19*100</f>
        <v>12.5</v>
      </c>
      <c r="P19" s="103">
        <f>N19/M19*100</f>
        <v>2.5</v>
      </c>
    </row>
    <row r="20" spans="1:16" s="34" customFormat="1" ht="12.75" customHeight="1">
      <c r="A20" s="35"/>
      <c r="B20" s="35"/>
      <c r="C20" s="36">
        <v>6413</v>
      </c>
      <c r="D20" s="35"/>
      <c r="E20" s="36" t="s">
        <v>100</v>
      </c>
      <c r="F20" s="107"/>
      <c r="G20" s="107"/>
      <c r="H20" s="107"/>
      <c r="I20" s="107"/>
      <c r="J20" s="37"/>
      <c r="K20" s="74">
        <v>4</v>
      </c>
      <c r="L20" s="74">
        <v>50</v>
      </c>
      <c r="M20" s="123">
        <v>20</v>
      </c>
      <c r="N20" s="74">
        <v>0.5</v>
      </c>
      <c r="O20" s="103">
        <f>N20/K20*100</f>
        <v>12.5</v>
      </c>
      <c r="P20" s="103">
        <f>N20/M20*100</f>
        <v>2.5</v>
      </c>
    </row>
    <row r="21" spans="1:16" s="34" customFormat="1" ht="12.75" customHeight="1">
      <c r="A21" s="203">
        <v>65</v>
      </c>
      <c r="B21" s="194"/>
      <c r="C21" s="194"/>
      <c r="D21" s="194"/>
      <c r="E21" s="205" t="s">
        <v>74</v>
      </c>
      <c r="F21" s="205"/>
      <c r="G21" s="205"/>
      <c r="H21" s="205"/>
      <c r="I21" s="205"/>
      <c r="J21" s="33"/>
      <c r="K21" s="200">
        <f>K24</f>
        <v>1123767</v>
      </c>
      <c r="L21" s="200">
        <f>L24</f>
        <v>1100000</v>
      </c>
      <c r="M21" s="200">
        <f>M24</f>
        <v>1102500</v>
      </c>
      <c r="N21" s="200">
        <f>N24</f>
        <v>1081594.5</v>
      </c>
      <c r="O21" s="200">
        <f>N21/K21*100</f>
        <v>96.24722028676763</v>
      </c>
      <c r="P21" s="200">
        <f>N21/M21*100</f>
        <v>98.10380952380953</v>
      </c>
    </row>
    <row r="22" spans="1:16" s="34" customFormat="1" ht="12.75" customHeight="1">
      <c r="A22" s="203"/>
      <c r="B22" s="194"/>
      <c r="C22" s="194"/>
      <c r="D22" s="194"/>
      <c r="E22" s="205"/>
      <c r="F22" s="205"/>
      <c r="G22" s="205"/>
      <c r="H22" s="205"/>
      <c r="I22" s="205"/>
      <c r="J22" s="33"/>
      <c r="K22" s="200"/>
      <c r="L22" s="200"/>
      <c r="M22" s="200"/>
      <c r="N22" s="200"/>
      <c r="O22" s="200"/>
      <c r="P22" s="200"/>
    </row>
    <row r="23" spans="1:16" s="34" customFormat="1" ht="12.75" customHeight="1">
      <c r="A23" s="35"/>
      <c r="B23" s="35"/>
      <c r="C23" s="36"/>
      <c r="D23" s="35"/>
      <c r="E23" s="196"/>
      <c r="F23" s="196"/>
      <c r="G23" s="196"/>
      <c r="H23" s="196"/>
      <c r="I23" s="196"/>
      <c r="J23" s="37"/>
      <c r="K23" s="72"/>
      <c r="L23" s="72"/>
      <c r="M23" s="72"/>
      <c r="N23" s="72"/>
      <c r="O23" s="72"/>
      <c r="P23" s="72"/>
    </row>
    <row r="24" spans="1:16" s="34" customFormat="1" ht="12.75" customHeight="1">
      <c r="A24" s="35"/>
      <c r="B24" s="38">
        <v>652</v>
      </c>
      <c r="C24" s="36"/>
      <c r="D24" s="35"/>
      <c r="E24" s="38" t="s">
        <v>0</v>
      </c>
      <c r="F24" s="35"/>
      <c r="G24" s="35"/>
      <c r="H24" s="35"/>
      <c r="I24" s="35"/>
      <c r="J24" s="37"/>
      <c r="K24" s="73">
        <f>SUM(K25:K25)</f>
        <v>1123767</v>
      </c>
      <c r="L24" s="73">
        <f>SUM(L25:L25)</f>
        <v>1100000</v>
      </c>
      <c r="M24" s="73">
        <f>SUM(M25:M25)</f>
        <v>1102500</v>
      </c>
      <c r="N24" s="73">
        <f>SUM(N25:N25)</f>
        <v>1081594.5</v>
      </c>
      <c r="O24" s="73">
        <f>N24/K24*100</f>
        <v>96.24722028676763</v>
      </c>
      <c r="P24" s="73">
        <f>N24/M24*100</f>
        <v>98.10380952380953</v>
      </c>
    </row>
    <row r="25" spans="1:16" s="34" customFormat="1" ht="12.75" customHeight="1">
      <c r="A25" s="35"/>
      <c r="B25" s="35"/>
      <c r="C25" s="36">
        <v>6526</v>
      </c>
      <c r="D25" s="35"/>
      <c r="E25" s="196" t="s">
        <v>43</v>
      </c>
      <c r="F25" s="196"/>
      <c r="G25" s="196"/>
      <c r="H25" s="196"/>
      <c r="I25" s="196"/>
      <c r="J25" s="37"/>
      <c r="K25" s="72">
        <v>1123767</v>
      </c>
      <c r="L25" s="72">
        <v>1100000</v>
      </c>
      <c r="M25" s="72">
        <v>1102500</v>
      </c>
      <c r="N25" s="72">
        <v>1081594.5</v>
      </c>
      <c r="O25" s="74">
        <f>N25/K25*100</f>
        <v>96.24722028676763</v>
      </c>
      <c r="P25" s="74">
        <f>N25/M25*100</f>
        <v>98.10380952380953</v>
      </c>
    </row>
    <row r="26" spans="1:16" s="34" customFormat="1" ht="12.75" customHeight="1">
      <c r="A26" s="35"/>
      <c r="B26" s="35"/>
      <c r="C26" s="36"/>
      <c r="D26" s="35"/>
      <c r="E26" s="196"/>
      <c r="F26" s="196"/>
      <c r="G26" s="196"/>
      <c r="H26" s="196"/>
      <c r="I26" s="196"/>
      <c r="J26" s="37"/>
      <c r="K26" s="72"/>
      <c r="L26" s="72"/>
      <c r="M26" s="72"/>
      <c r="N26" s="72"/>
      <c r="O26" s="72"/>
      <c r="P26" s="72"/>
    </row>
    <row r="27" spans="1:16" s="34" customFormat="1" ht="12.75" customHeight="1">
      <c r="A27" s="203">
        <v>66</v>
      </c>
      <c r="B27" s="32"/>
      <c r="C27" s="32"/>
      <c r="D27" s="32"/>
      <c r="E27" s="205" t="s">
        <v>80</v>
      </c>
      <c r="F27" s="205"/>
      <c r="G27" s="205"/>
      <c r="H27" s="205"/>
      <c r="I27" s="205"/>
      <c r="J27" s="33"/>
      <c r="K27" s="200">
        <f>K30</f>
        <v>100000</v>
      </c>
      <c r="L27" s="200">
        <f>L30</f>
        <v>0</v>
      </c>
      <c r="M27" s="200">
        <f>M30</f>
        <v>0</v>
      </c>
      <c r="N27" s="200">
        <f>N30</f>
        <v>0</v>
      </c>
      <c r="O27" s="200">
        <v>0</v>
      </c>
      <c r="P27" s="200" t="e">
        <f>N27/M27*100</f>
        <v>#DIV/0!</v>
      </c>
    </row>
    <row r="28" spans="1:16" s="34" customFormat="1" ht="12.75" customHeight="1">
      <c r="A28" s="203"/>
      <c r="B28" s="32"/>
      <c r="C28" s="32"/>
      <c r="D28" s="32"/>
      <c r="E28" s="205"/>
      <c r="F28" s="205"/>
      <c r="G28" s="205"/>
      <c r="H28" s="205"/>
      <c r="I28" s="205"/>
      <c r="J28" s="33"/>
      <c r="K28" s="200"/>
      <c r="L28" s="200"/>
      <c r="M28" s="200"/>
      <c r="N28" s="200"/>
      <c r="O28" s="200"/>
      <c r="P28" s="200"/>
    </row>
    <row r="29" spans="1:16" s="34" customFormat="1" ht="12.75" customHeight="1">
      <c r="A29" s="35"/>
      <c r="B29" s="35"/>
      <c r="C29" s="35"/>
      <c r="D29" s="35"/>
      <c r="E29" s="196"/>
      <c r="F29" s="196"/>
      <c r="G29" s="196"/>
      <c r="H29" s="196"/>
      <c r="I29" s="196"/>
      <c r="J29" s="37"/>
      <c r="K29" s="72"/>
      <c r="L29" s="72"/>
      <c r="M29" s="72"/>
      <c r="N29" s="72"/>
      <c r="O29" s="72"/>
      <c r="P29" s="72"/>
    </row>
    <row r="30" spans="1:16" s="34" customFormat="1" ht="12.75" customHeight="1">
      <c r="A30" s="35"/>
      <c r="B30" s="38">
        <v>663</v>
      </c>
      <c r="C30" s="38"/>
      <c r="D30" s="38"/>
      <c r="E30" s="207" t="s">
        <v>56</v>
      </c>
      <c r="F30" s="207"/>
      <c r="G30" s="207"/>
      <c r="H30" s="207"/>
      <c r="I30" s="207"/>
      <c r="J30" s="37"/>
      <c r="K30" s="73">
        <f>K31</f>
        <v>100000</v>
      </c>
      <c r="L30" s="73">
        <f>L31</f>
        <v>0</v>
      </c>
      <c r="M30" s="73">
        <f>M31</f>
        <v>0</v>
      </c>
      <c r="N30" s="73">
        <f>N31</f>
        <v>0</v>
      </c>
      <c r="O30" s="73">
        <v>0</v>
      </c>
      <c r="P30" s="73" t="e">
        <f>N30/M30*100</f>
        <v>#DIV/0!</v>
      </c>
    </row>
    <row r="31" spans="1:16" s="34" customFormat="1" ht="12.75" customHeight="1">
      <c r="A31" s="35"/>
      <c r="B31" s="35"/>
      <c r="C31" s="36">
        <v>6632</v>
      </c>
      <c r="D31" s="35"/>
      <c r="E31" s="196" t="s">
        <v>101</v>
      </c>
      <c r="F31" s="196"/>
      <c r="G31" s="196"/>
      <c r="H31" s="196"/>
      <c r="I31" s="196"/>
      <c r="J31" s="37"/>
      <c r="K31" s="74">
        <v>100000</v>
      </c>
      <c r="L31" s="74">
        <v>0</v>
      </c>
      <c r="M31" s="74"/>
      <c r="N31" s="74">
        <v>0</v>
      </c>
      <c r="O31" s="74">
        <v>0</v>
      </c>
      <c r="P31" s="74" t="e">
        <f>N31/M31*100</f>
        <v>#DIV/0!</v>
      </c>
    </row>
    <row r="32" spans="1:16" s="34" customFormat="1" ht="12.75" customHeight="1">
      <c r="A32" s="35"/>
      <c r="B32" s="35"/>
      <c r="C32" s="35"/>
      <c r="D32" s="35"/>
      <c r="E32" s="196"/>
      <c r="F32" s="196"/>
      <c r="G32" s="196"/>
      <c r="H32" s="196"/>
      <c r="I32" s="196"/>
      <c r="J32" s="37"/>
      <c r="K32" s="72"/>
      <c r="L32" s="72"/>
      <c r="M32" s="72">
        <v>0</v>
      </c>
      <c r="N32" s="72"/>
      <c r="O32" s="72"/>
      <c r="P32" s="72"/>
    </row>
    <row r="33" spans="1:16" s="34" customFormat="1" ht="12.75" customHeight="1">
      <c r="A33" s="31">
        <v>67</v>
      </c>
      <c r="B33" s="32"/>
      <c r="C33" s="32"/>
      <c r="D33" s="32"/>
      <c r="E33" s="197" t="s">
        <v>44</v>
      </c>
      <c r="F33" s="197"/>
      <c r="G33" s="197"/>
      <c r="H33" s="197"/>
      <c r="I33" s="197"/>
      <c r="J33" s="33"/>
      <c r="K33" s="71">
        <f>K35</f>
        <v>4471609</v>
      </c>
      <c r="L33" s="71">
        <f>L35</f>
        <v>5282088</v>
      </c>
      <c r="M33" s="71">
        <f>M35</f>
        <v>5719774</v>
      </c>
      <c r="N33" s="71">
        <f>N35+N37</f>
        <v>5544711.13</v>
      </c>
      <c r="O33" s="71">
        <f>N33/K33*100</f>
        <v>123.99812081065227</v>
      </c>
      <c r="P33" s="71">
        <f>N33/M33*100</f>
        <v>96.93933938648624</v>
      </c>
    </row>
    <row r="34" spans="1:16" s="34" customFormat="1" ht="12.75" customHeight="1">
      <c r="A34" s="35"/>
      <c r="B34" s="35"/>
      <c r="C34" s="35"/>
      <c r="D34" s="35"/>
      <c r="E34" s="196"/>
      <c r="F34" s="196"/>
      <c r="G34" s="196"/>
      <c r="H34" s="196"/>
      <c r="I34" s="196"/>
      <c r="J34" s="37"/>
      <c r="K34" s="72"/>
      <c r="L34" s="72"/>
      <c r="M34" s="72"/>
      <c r="N34" s="72"/>
      <c r="O34" s="72"/>
      <c r="P34" s="72"/>
    </row>
    <row r="35" spans="1:16" s="34" customFormat="1" ht="26.25" customHeight="1">
      <c r="A35" s="35"/>
      <c r="B35" s="110">
        <v>671</v>
      </c>
      <c r="C35" s="38"/>
      <c r="D35" s="38"/>
      <c r="E35" s="209" t="s">
        <v>45</v>
      </c>
      <c r="F35" s="209"/>
      <c r="G35" s="209"/>
      <c r="H35" s="209"/>
      <c r="I35" s="209"/>
      <c r="J35" s="37"/>
      <c r="K35" s="108">
        <f>K36+K37</f>
        <v>4471609</v>
      </c>
      <c r="L35" s="108">
        <f>L36+L37</f>
        <v>5282088</v>
      </c>
      <c r="M35" s="108">
        <f>M36+M37</f>
        <v>5719774</v>
      </c>
      <c r="N35" s="108">
        <f>N36</f>
        <v>5261934.34</v>
      </c>
      <c r="O35" s="109">
        <f>N35/K35*100</f>
        <v>117.67429442064366</v>
      </c>
      <c r="P35" s="108">
        <f>N35/M35*100</f>
        <v>91.99549387790496</v>
      </c>
    </row>
    <row r="36" spans="1:16" s="34" customFormat="1" ht="12.75" customHeight="1">
      <c r="A36" s="35"/>
      <c r="B36" s="35"/>
      <c r="C36" s="36">
        <v>6711</v>
      </c>
      <c r="D36" s="35"/>
      <c r="E36" s="196" t="s">
        <v>46</v>
      </c>
      <c r="F36" s="196"/>
      <c r="G36" s="196"/>
      <c r="H36" s="196"/>
      <c r="I36" s="196"/>
      <c r="J36" s="37"/>
      <c r="K36" s="74">
        <v>4296609</v>
      </c>
      <c r="L36" s="74">
        <v>5282088</v>
      </c>
      <c r="M36" s="74">
        <v>5654274</v>
      </c>
      <c r="N36" s="74">
        <v>5261934.34</v>
      </c>
      <c r="O36" s="74">
        <f>N36/K36*100</f>
        <v>122.46714420604714</v>
      </c>
      <c r="P36" s="56">
        <f>N36/M36*100</f>
        <v>93.06118415909805</v>
      </c>
    </row>
    <row r="37" spans="1:16" ht="12.75" customHeight="1">
      <c r="A37" s="21"/>
      <c r="B37" s="21"/>
      <c r="C37" s="36">
        <v>6712</v>
      </c>
      <c r="D37" s="21"/>
      <c r="E37" s="196" t="s">
        <v>102</v>
      </c>
      <c r="F37" s="196"/>
      <c r="G37" s="196"/>
      <c r="H37" s="196"/>
      <c r="I37" s="196"/>
      <c r="J37" s="22"/>
      <c r="K37" s="72">
        <v>175000</v>
      </c>
      <c r="L37" s="123">
        <v>0</v>
      </c>
      <c r="M37" s="72">
        <v>65500</v>
      </c>
      <c r="N37" s="123">
        <v>282776.79</v>
      </c>
      <c r="O37" s="74">
        <v>0</v>
      </c>
      <c r="P37" s="56">
        <f>N37/M37*100</f>
        <v>431.7202900763358</v>
      </c>
    </row>
    <row r="38" spans="1:16" ht="12.75" customHeight="1">
      <c r="A38" s="1"/>
      <c r="B38" s="1"/>
      <c r="C38" s="1"/>
      <c r="D38" s="1"/>
      <c r="E38" s="201"/>
      <c r="F38" s="201"/>
      <c r="G38" s="201"/>
      <c r="H38" s="201"/>
      <c r="I38" s="201"/>
      <c r="J38" s="1"/>
      <c r="K38" s="75"/>
      <c r="L38" s="75"/>
      <c r="M38" s="75"/>
      <c r="N38" s="75"/>
      <c r="O38" s="75"/>
      <c r="P38" s="75"/>
    </row>
    <row r="39" spans="4:16" s="1" customFormat="1" ht="12.75" customHeight="1">
      <c r="D39" s="201"/>
      <c r="E39" s="201"/>
      <c r="F39" s="201"/>
      <c r="G39" s="201"/>
      <c r="H39" s="201"/>
      <c r="I39" s="201"/>
      <c r="K39" s="75"/>
      <c r="L39" s="75"/>
      <c r="M39" s="75"/>
      <c r="N39" s="75"/>
      <c r="O39" s="97"/>
      <c r="P39" s="75"/>
    </row>
    <row r="40" spans="5:16" s="1" customFormat="1" ht="12.75" customHeight="1">
      <c r="E40" s="184"/>
      <c r="F40" s="184"/>
      <c r="G40" s="184"/>
      <c r="H40" s="184"/>
      <c r="I40" s="184"/>
      <c r="K40" s="10"/>
      <c r="L40" s="10"/>
      <c r="M40" s="10"/>
      <c r="N40" s="10"/>
      <c r="O40" s="10"/>
      <c r="P40" s="10"/>
    </row>
    <row r="41" spans="1:16" s="1" customFormat="1" ht="12.75" customHeight="1">
      <c r="A41" s="39">
        <v>3</v>
      </c>
      <c r="B41" s="39"/>
      <c r="C41" s="39"/>
      <c r="D41" s="39"/>
      <c r="E41" s="204" t="s">
        <v>25</v>
      </c>
      <c r="F41" s="204"/>
      <c r="G41" s="204"/>
      <c r="H41" s="204"/>
      <c r="I41" s="204"/>
      <c r="J41" s="204"/>
      <c r="K41" s="62">
        <f>SUM(K43+K54+K86)</f>
        <v>5696452.73</v>
      </c>
      <c r="L41" s="62">
        <f>SUM(L43+L54+L86)</f>
        <v>6372618</v>
      </c>
      <c r="M41" s="62">
        <f>SUM(M43+M54+M86)</f>
        <v>6506438</v>
      </c>
      <c r="N41" s="62">
        <f>SUM(N43+N54+N86)</f>
        <v>6264101.32</v>
      </c>
      <c r="O41" s="70">
        <f>N41/K41*100</f>
        <v>109.9649486602516</v>
      </c>
      <c r="P41" s="62">
        <f>N41/M41*100</f>
        <v>96.27543242554528</v>
      </c>
    </row>
    <row r="42" spans="1:16" ht="12.75" customHeight="1">
      <c r="A42" s="5"/>
      <c r="B42" s="1"/>
      <c r="C42" s="1"/>
      <c r="D42" s="1"/>
      <c r="E42" s="184"/>
      <c r="F42" s="184"/>
      <c r="G42" s="184"/>
      <c r="H42" s="184"/>
      <c r="I42" s="184"/>
      <c r="J42" s="1"/>
      <c r="K42" s="10"/>
      <c r="L42" s="10"/>
      <c r="M42" s="10"/>
      <c r="N42" s="10"/>
      <c r="O42" s="10"/>
      <c r="P42" s="10"/>
    </row>
    <row r="43" spans="1:16" s="34" customFormat="1" ht="12.75" customHeight="1">
      <c r="A43" s="40">
        <v>31</v>
      </c>
      <c r="B43" s="41" t="s">
        <v>1</v>
      </c>
      <c r="C43" s="41"/>
      <c r="D43" s="41"/>
      <c r="E43" s="185" t="s">
        <v>2</v>
      </c>
      <c r="F43" s="185"/>
      <c r="G43" s="185"/>
      <c r="H43" s="185"/>
      <c r="I43" s="185"/>
      <c r="J43" s="185"/>
      <c r="K43" s="66">
        <f>SUM(K45+K48+K51)</f>
        <v>4480163.5</v>
      </c>
      <c r="L43" s="66">
        <f>SUM(L45+L48+L51)</f>
        <v>4845354</v>
      </c>
      <c r="M43" s="66">
        <f>SUM(M45+M48+M51)</f>
        <v>4889954</v>
      </c>
      <c r="N43" s="66">
        <f>SUM(N45+N48+N51)</f>
        <v>4892023.16</v>
      </c>
      <c r="O43" s="71">
        <f>N43/K43*100</f>
        <v>109.19296048012535</v>
      </c>
      <c r="P43" s="66">
        <f>N43/M43*100</f>
        <v>100.04231450848005</v>
      </c>
    </row>
    <row r="44" spans="5:16" s="34" customFormat="1" ht="12.75" customHeight="1">
      <c r="E44" s="183"/>
      <c r="F44" s="183"/>
      <c r="G44" s="183"/>
      <c r="H44" s="183"/>
      <c r="I44" s="183"/>
      <c r="K44" s="56"/>
      <c r="L44" s="56"/>
      <c r="M44" s="56"/>
      <c r="N44" s="56"/>
      <c r="O44" s="56"/>
      <c r="P44" s="56"/>
    </row>
    <row r="45" spans="2:16" s="34" customFormat="1" ht="12.75" customHeight="1">
      <c r="B45" s="44">
        <v>311</v>
      </c>
      <c r="E45" s="186" t="s">
        <v>32</v>
      </c>
      <c r="F45" s="186"/>
      <c r="G45" s="186"/>
      <c r="H45" s="186"/>
      <c r="I45" s="186"/>
      <c r="K45" s="63">
        <f>K46</f>
        <v>3712243.49</v>
      </c>
      <c r="L45" s="63">
        <f>L46</f>
        <v>4037300</v>
      </c>
      <c r="M45" s="63">
        <f>M46</f>
        <v>4037300</v>
      </c>
      <c r="N45" s="63">
        <f>N46</f>
        <v>4042337.19</v>
      </c>
      <c r="O45" s="73">
        <f>N45/K45*100</f>
        <v>108.89202717680568</v>
      </c>
      <c r="P45" s="63">
        <f>N45/M45*100</f>
        <v>100.12476630421321</v>
      </c>
    </row>
    <row r="46" spans="3:16" s="34" customFormat="1" ht="12.75" customHeight="1">
      <c r="C46" s="43">
        <v>3111</v>
      </c>
      <c r="D46" s="45"/>
      <c r="E46" s="183" t="s">
        <v>33</v>
      </c>
      <c r="F46" s="183"/>
      <c r="G46" s="183"/>
      <c r="H46" s="183"/>
      <c r="I46" s="183"/>
      <c r="J46" s="183"/>
      <c r="K46" s="56">
        <v>3712243.49</v>
      </c>
      <c r="L46" s="56">
        <v>4037300</v>
      </c>
      <c r="M46" s="56">
        <v>4037300</v>
      </c>
      <c r="N46" s="56">
        <v>4042337.19</v>
      </c>
      <c r="O46" s="72">
        <f aca="true" t="shared" si="0" ref="O46:O52">N46/K46*100</f>
        <v>108.89202717680568</v>
      </c>
      <c r="P46" s="56">
        <f>N46/M46*100</f>
        <v>100.12476630421321</v>
      </c>
    </row>
    <row r="47" spans="3:16" s="34" customFormat="1" ht="12.75" customHeight="1">
      <c r="C47" s="43"/>
      <c r="E47" s="183"/>
      <c r="F47" s="183"/>
      <c r="G47" s="183"/>
      <c r="H47" s="183"/>
      <c r="I47" s="183"/>
      <c r="K47" s="56"/>
      <c r="L47" s="56"/>
      <c r="M47" s="56"/>
      <c r="N47" s="56"/>
      <c r="O47" s="73"/>
      <c r="P47" s="56"/>
    </row>
    <row r="48" spans="2:16" s="34" customFormat="1" ht="12.75" customHeight="1">
      <c r="B48" s="44">
        <v>312</v>
      </c>
      <c r="C48" s="43"/>
      <c r="E48" s="186" t="s">
        <v>3</v>
      </c>
      <c r="F48" s="186"/>
      <c r="G48" s="186"/>
      <c r="H48" s="186"/>
      <c r="I48" s="186"/>
      <c r="J48" s="186"/>
      <c r="K48" s="63">
        <f>K49</f>
        <v>155400</v>
      </c>
      <c r="L48" s="63">
        <f>L49</f>
        <v>141900</v>
      </c>
      <c r="M48" s="63">
        <f>M49</f>
        <v>186500</v>
      </c>
      <c r="N48" s="63">
        <f>N49</f>
        <v>182763.72</v>
      </c>
      <c r="O48" s="73">
        <f t="shared" si="0"/>
        <v>117.60857142857144</v>
      </c>
      <c r="P48" s="63">
        <f>N48/M48*100</f>
        <v>97.9966327077748</v>
      </c>
    </row>
    <row r="49" spans="3:16" s="34" customFormat="1" ht="12.75" customHeight="1">
      <c r="C49" s="43">
        <v>3121</v>
      </c>
      <c r="D49" s="45"/>
      <c r="E49" s="183" t="s">
        <v>3</v>
      </c>
      <c r="F49" s="183"/>
      <c r="G49" s="183"/>
      <c r="H49" s="183"/>
      <c r="I49" s="183"/>
      <c r="J49" s="183"/>
      <c r="K49" s="56">
        <v>155400</v>
      </c>
      <c r="L49" s="56">
        <v>141900</v>
      </c>
      <c r="M49" s="56">
        <v>186500</v>
      </c>
      <c r="N49" s="56">
        <v>182763.72</v>
      </c>
      <c r="O49" s="72">
        <f t="shared" si="0"/>
        <v>117.60857142857144</v>
      </c>
      <c r="P49" s="56">
        <f>N49/M49*100</f>
        <v>97.9966327077748</v>
      </c>
    </row>
    <row r="50" spans="3:16" s="34" customFormat="1" ht="12.75" customHeight="1">
      <c r="C50" s="43"/>
      <c r="E50" s="183"/>
      <c r="F50" s="183"/>
      <c r="G50" s="183"/>
      <c r="H50" s="183"/>
      <c r="I50" s="183"/>
      <c r="K50" s="56"/>
      <c r="L50" s="56"/>
      <c r="M50" s="56"/>
      <c r="N50" s="56"/>
      <c r="O50" s="73"/>
      <c r="P50" s="56"/>
    </row>
    <row r="51" spans="2:16" s="34" customFormat="1" ht="12.75" customHeight="1">
      <c r="B51" s="44">
        <v>313</v>
      </c>
      <c r="C51" s="43"/>
      <c r="E51" s="186" t="s">
        <v>4</v>
      </c>
      <c r="F51" s="186"/>
      <c r="G51" s="186"/>
      <c r="H51" s="186"/>
      <c r="I51" s="186"/>
      <c r="J51" s="186"/>
      <c r="K51" s="63">
        <f>SUM(K52:K52)</f>
        <v>612520.01</v>
      </c>
      <c r="L51" s="63">
        <f>SUM(L52:L52)</f>
        <v>666154</v>
      </c>
      <c r="M51" s="63">
        <f>SUM(M52:M52)</f>
        <v>666154</v>
      </c>
      <c r="N51" s="63">
        <f>SUM(N52:N52)</f>
        <v>666922.25</v>
      </c>
      <c r="O51" s="73">
        <f t="shared" si="0"/>
        <v>108.88170820737759</v>
      </c>
      <c r="P51" s="63">
        <f>N51/M51*100</f>
        <v>100.11532618583692</v>
      </c>
    </row>
    <row r="52" spans="3:16" s="34" customFormat="1" ht="12.75" customHeight="1">
      <c r="C52" s="43">
        <v>3132</v>
      </c>
      <c r="D52" s="45"/>
      <c r="E52" s="183" t="s">
        <v>28</v>
      </c>
      <c r="F52" s="183"/>
      <c r="G52" s="183"/>
      <c r="H52" s="183"/>
      <c r="I52" s="183"/>
      <c r="J52" s="183"/>
      <c r="K52" s="56">
        <v>612520.01</v>
      </c>
      <c r="L52" s="56">
        <v>666154</v>
      </c>
      <c r="M52" s="56">
        <v>666154</v>
      </c>
      <c r="N52" s="56">
        <v>666922.25</v>
      </c>
      <c r="O52" s="72">
        <f t="shared" si="0"/>
        <v>108.88170820737759</v>
      </c>
      <c r="P52" s="56">
        <f>N52/M52*100</f>
        <v>100.11532618583692</v>
      </c>
    </row>
    <row r="53" spans="1:16" s="34" customFormat="1" ht="12.75" customHeight="1">
      <c r="A53" s="44"/>
      <c r="C53" s="43"/>
      <c r="E53" s="183"/>
      <c r="F53" s="183"/>
      <c r="G53" s="183"/>
      <c r="H53" s="183"/>
      <c r="I53" s="183"/>
      <c r="K53" s="56"/>
      <c r="L53" s="56"/>
      <c r="M53" s="56"/>
      <c r="N53" s="56"/>
      <c r="O53" s="56"/>
      <c r="P53" s="56"/>
    </row>
    <row r="54" spans="1:16" s="34" customFormat="1" ht="12.75" customHeight="1">
      <c r="A54" s="40">
        <v>32</v>
      </c>
      <c r="B54" s="40"/>
      <c r="C54" s="42"/>
      <c r="D54" s="40"/>
      <c r="E54" s="192" t="s">
        <v>5</v>
      </c>
      <c r="F54" s="192"/>
      <c r="G54" s="192"/>
      <c r="H54" s="192"/>
      <c r="I54" s="192"/>
      <c r="J54" s="192"/>
      <c r="K54" s="66">
        <f>SUM(K56+K61+K69+K79)</f>
        <v>1191488.66</v>
      </c>
      <c r="L54" s="66">
        <f>SUM(L56+L61+L69+L79)</f>
        <v>1503816</v>
      </c>
      <c r="M54" s="66">
        <f>SUM(M56+M61+M69+M79)</f>
        <v>1593066</v>
      </c>
      <c r="N54" s="66">
        <f>SUM(N56+N61+N69+N79)</f>
        <v>1348222.3</v>
      </c>
      <c r="O54" s="71">
        <f>N54/K54*100</f>
        <v>113.15443824702453</v>
      </c>
      <c r="P54" s="66">
        <f>N54/M54*100</f>
        <v>84.63066188092647</v>
      </c>
    </row>
    <row r="55" spans="3:16" s="34" customFormat="1" ht="12.75" customHeight="1">
      <c r="C55" s="43"/>
      <c r="E55" s="183"/>
      <c r="F55" s="183"/>
      <c r="G55" s="183"/>
      <c r="H55" s="183"/>
      <c r="I55" s="183"/>
      <c r="K55" s="56"/>
      <c r="L55" s="56"/>
      <c r="M55" s="56"/>
      <c r="N55" s="56"/>
      <c r="O55" s="56"/>
      <c r="P55" s="56"/>
    </row>
    <row r="56" spans="2:16" s="34" customFormat="1" ht="12.75" customHeight="1">
      <c r="B56" s="44">
        <v>321</v>
      </c>
      <c r="C56" s="43"/>
      <c r="E56" s="186" t="s">
        <v>6</v>
      </c>
      <c r="F56" s="186"/>
      <c r="G56" s="186"/>
      <c r="H56" s="186"/>
      <c r="I56" s="186"/>
      <c r="J56" s="186"/>
      <c r="K56" s="63">
        <f>SUM(K57:K59)</f>
        <v>187135.29</v>
      </c>
      <c r="L56" s="63">
        <f>SUM(L57:L59)</f>
        <v>228000</v>
      </c>
      <c r="M56" s="63">
        <f>SUM(M57:M59)</f>
        <v>226500</v>
      </c>
      <c r="N56" s="63">
        <f>SUM(N57:N59)</f>
        <v>172606.18</v>
      </c>
      <c r="O56" s="73">
        <f>N56/K56*100</f>
        <v>92.23603949848261</v>
      </c>
      <c r="P56" s="63">
        <f>N56/M56*100</f>
        <v>76.20581898454746</v>
      </c>
    </row>
    <row r="57" spans="3:16" s="34" customFormat="1" ht="12.75" customHeight="1">
      <c r="C57" s="43">
        <v>3211</v>
      </c>
      <c r="D57" s="45"/>
      <c r="E57" s="183" t="s">
        <v>7</v>
      </c>
      <c r="F57" s="183"/>
      <c r="G57" s="183"/>
      <c r="H57" s="183"/>
      <c r="I57" s="183"/>
      <c r="J57" s="183"/>
      <c r="K57" s="56">
        <v>120</v>
      </c>
      <c r="L57" s="56">
        <v>16000</v>
      </c>
      <c r="M57" s="56">
        <v>14500</v>
      </c>
      <c r="N57" s="56">
        <v>4131.46</v>
      </c>
      <c r="O57" s="74">
        <f>N57/K57*100</f>
        <v>3442.8833333333337</v>
      </c>
      <c r="P57" s="56">
        <f>N57/M57*100</f>
        <v>28.492827586206896</v>
      </c>
    </row>
    <row r="58" spans="3:16" s="34" customFormat="1" ht="12.75" customHeight="1">
      <c r="C58" s="43">
        <v>3212</v>
      </c>
      <c r="D58" s="45"/>
      <c r="E58" s="183" t="s">
        <v>47</v>
      </c>
      <c r="F58" s="183"/>
      <c r="G58" s="183"/>
      <c r="H58" s="183"/>
      <c r="I58" s="183"/>
      <c r="K58" s="56">
        <v>141282</v>
      </c>
      <c r="L58" s="56">
        <v>190000</v>
      </c>
      <c r="M58" s="56">
        <v>190000</v>
      </c>
      <c r="N58" s="56">
        <v>145955.4</v>
      </c>
      <c r="O58" s="74">
        <f>N58/K58*100</f>
        <v>103.30785238034568</v>
      </c>
      <c r="P58" s="56">
        <f>N58/M58*100</f>
        <v>76.81863157894736</v>
      </c>
    </row>
    <row r="59" spans="3:16" s="34" customFormat="1" ht="12.75" customHeight="1">
      <c r="C59" s="43">
        <v>3213</v>
      </c>
      <c r="D59" s="45"/>
      <c r="E59" s="183" t="s">
        <v>8</v>
      </c>
      <c r="F59" s="183"/>
      <c r="G59" s="183"/>
      <c r="H59" s="183"/>
      <c r="I59" s="183"/>
      <c r="J59" s="183"/>
      <c r="K59" s="56">
        <v>45733.29</v>
      </c>
      <c r="L59" s="56">
        <v>22000</v>
      </c>
      <c r="M59" s="56">
        <v>22000</v>
      </c>
      <c r="N59" s="56">
        <v>22519.32</v>
      </c>
      <c r="O59" s="74">
        <f>N59/K59*100</f>
        <v>49.24054228331266</v>
      </c>
      <c r="P59" s="56">
        <f>N59/M59*100</f>
        <v>102.36054545454544</v>
      </c>
    </row>
    <row r="60" spans="3:16" s="34" customFormat="1" ht="12.75" customHeight="1">
      <c r="C60" s="43"/>
      <c r="E60" s="183"/>
      <c r="F60" s="183"/>
      <c r="G60" s="183"/>
      <c r="H60" s="183"/>
      <c r="I60" s="183"/>
      <c r="K60" s="56"/>
      <c r="L60" s="56"/>
      <c r="M60" s="56"/>
      <c r="N60" s="56"/>
      <c r="O60" s="56"/>
      <c r="P60" s="56"/>
    </row>
    <row r="61" spans="2:16" s="34" customFormat="1" ht="12.75" customHeight="1">
      <c r="B61" s="44">
        <v>322</v>
      </c>
      <c r="C61" s="43"/>
      <c r="E61" s="186" t="s">
        <v>9</v>
      </c>
      <c r="F61" s="186"/>
      <c r="G61" s="186"/>
      <c r="H61" s="186"/>
      <c r="I61" s="186"/>
      <c r="J61" s="186"/>
      <c r="K61" s="63">
        <f>SUM(K62:K67)</f>
        <v>804583.95</v>
      </c>
      <c r="L61" s="63">
        <f>SUM(L62:L67)</f>
        <v>1036566</v>
      </c>
      <c r="M61" s="63">
        <f>SUM(M62:M67)</f>
        <v>1035566</v>
      </c>
      <c r="N61" s="63">
        <f>SUM(N62:N67)</f>
        <v>910499.98</v>
      </c>
      <c r="O61" s="73">
        <f aca="true" t="shared" si="1" ref="O61:O66">N61/K61*100</f>
        <v>113.16407442629199</v>
      </c>
      <c r="P61" s="63">
        <f aca="true" t="shared" si="2" ref="P61:P66">N61/M61*100</f>
        <v>87.92293103481575</v>
      </c>
    </row>
    <row r="62" spans="3:16" s="34" customFormat="1" ht="12.75" customHeight="1">
      <c r="C62" s="43">
        <v>3221</v>
      </c>
      <c r="D62" s="45"/>
      <c r="E62" s="183" t="s">
        <v>27</v>
      </c>
      <c r="F62" s="183"/>
      <c r="G62" s="183"/>
      <c r="H62" s="183"/>
      <c r="I62" s="183"/>
      <c r="J62" s="183"/>
      <c r="K62" s="56">
        <v>210643.14</v>
      </c>
      <c r="L62" s="56">
        <v>271566</v>
      </c>
      <c r="M62" s="56">
        <v>270566</v>
      </c>
      <c r="N62" s="149">
        <v>203820.05</v>
      </c>
      <c r="O62" s="74">
        <f t="shared" si="1"/>
        <v>96.76082971417914</v>
      </c>
      <c r="P62" s="56">
        <f t="shared" si="2"/>
        <v>75.33099132928749</v>
      </c>
    </row>
    <row r="63" spans="3:16" s="34" customFormat="1" ht="12.75" customHeight="1">
      <c r="C63" s="43">
        <v>3222</v>
      </c>
      <c r="D63" s="45"/>
      <c r="E63" s="183" t="s">
        <v>48</v>
      </c>
      <c r="F63" s="183"/>
      <c r="G63" s="183"/>
      <c r="H63" s="183"/>
      <c r="I63" s="183"/>
      <c r="K63" s="56">
        <v>414470.55</v>
      </c>
      <c r="L63" s="56">
        <v>480000</v>
      </c>
      <c r="M63" s="56">
        <v>480000</v>
      </c>
      <c r="N63" s="56">
        <v>489449.19</v>
      </c>
      <c r="O63" s="74">
        <f t="shared" si="1"/>
        <v>118.09022136795969</v>
      </c>
      <c r="P63" s="56">
        <f t="shared" si="2"/>
        <v>101.96858124999999</v>
      </c>
    </row>
    <row r="64" spans="3:16" s="34" customFormat="1" ht="12.75" customHeight="1">
      <c r="C64" s="43">
        <v>3223</v>
      </c>
      <c r="D64" s="45"/>
      <c r="E64" s="183" t="s">
        <v>10</v>
      </c>
      <c r="F64" s="183"/>
      <c r="G64" s="183"/>
      <c r="H64" s="183"/>
      <c r="I64" s="183"/>
      <c r="J64" s="183"/>
      <c r="K64" s="56">
        <v>172490.24</v>
      </c>
      <c r="L64" s="56">
        <v>250000</v>
      </c>
      <c r="M64" s="56">
        <v>250000</v>
      </c>
      <c r="N64" s="56">
        <v>193502.95</v>
      </c>
      <c r="O64" s="74">
        <f t="shared" si="1"/>
        <v>112.1819704117752</v>
      </c>
      <c r="P64" s="56">
        <f t="shared" si="2"/>
        <v>77.40118</v>
      </c>
    </row>
    <row r="65" spans="3:16" s="34" customFormat="1" ht="12.75" customHeight="1">
      <c r="C65" s="43">
        <v>3224</v>
      </c>
      <c r="D65" s="45"/>
      <c r="E65" s="183" t="s">
        <v>11</v>
      </c>
      <c r="F65" s="183"/>
      <c r="G65" s="183"/>
      <c r="H65" s="183"/>
      <c r="I65" s="183"/>
      <c r="J65" s="183"/>
      <c r="K65" s="56">
        <v>4655.52</v>
      </c>
      <c r="L65" s="56">
        <v>20000</v>
      </c>
      <c r="M65" s="56">
        <v>20000</v>
      </c>
      <c r="N65" s="56">
        <v>11502.79</v>
      </c>
      <c r="O65" s="74">
        <f t="shared" si="1"/>
        <v>247.0785218407396</v>
      </c>
      <c r="P65" s="56">
        <f t="shared" si="2"/>
        <v>57.51395</v>
      </c>
    </row>
    <row r="66" spans="3:16" s="34" customFormat="1" ht="12.75" customHeight="1">
      <c r="C66" s="43">
        <v>3225</v>
      </c>
      <c r="D66" s="45"/>
      <c r="E66" s="183" t="s">
        <v>26</v>
      </c>
      <c r="F66" s="183"/>
      <c r="G66" s="183"/>
      <c r="H66" s="183"/>
      <c r="I66" s="183"/>
      <c r="J66" s="183"/>
      <c r="K66" s="56">
        <v>2324.5</v>
      </c>
      <c r="L66" s="56">
        <v>15000</v>
      </c>
      <c r="M66" s="56">
        <v>15000</v>
      </c>
      <c r="N66" s="56">
        <v>12225</v>
      </c>
      <c r="O66" s="74">
        <f t="shared" si="1"/>
        <v>525.9195525919553</v>
      </c>
      <c r="P66" s="56">
        <f t="shared" si="2"/>
        <v>81.5</v>
      </c>
    </row>
    <row r="67" spans="3:16" s="34" customFormat="1" ht="12.75" customHeight="1">
      <c r="C67" s="43"/>
      <c r="D67" s="45"/>
      <c r="E67" s="183"/>
      <c r="F67" s="183"/>
      <c r="G67" s="183"/>
      <c r="H67" s="183"/>
      <c r="I67" s="183"/>
      <c r="K67" s="56"/>
      <c r="L67" s="56"/>
      <c r="M67" s="56"/>
      <c r="N67" s="124"/>
      <c r="O67" s="74"/>
      <c r="P67" s="56"/>
    </row>
    <row r="68" spans="3:16" s="34" customFormat="1" ht="12.75" customHeight="1">
      <c r="C68" s="43"/>
      <c r="E68" s="183"/>
      <c r="F68" s="183"/>
      <c r="G68" s="183"/>
      <c r="H68" s="183"/>
      <c r="I68" s="183"/>
      <c r="K68" s="56"/>
      <c r="L68" s="56"/>
      <c r="M68" s="56"/>
      <c r="N68" s="56"/>
      <c r="O68" s="74"/>
      <c r="P68" s="56"/>
    </row>
    <row r="69" spans="2:16" s="34" customFormat="1" ht="12.75" customHeight="1">
      <c r="B69" s="44">
        <v>323</v>
      </c>
      <c r="C69" s="43"/>
      <c r="E69" s="186" t="s">
        <v>13</v>
      </c>
      <c r="F69" s="186"/>
      <c r="G69" s="186"/>
      <c r="H69" s="186"/>
      <c r="I69" s="186"/>
      <c r="J69" s="186"/>
      <c r="K69" s="63">
        <f>SUM(K70:K77)</f>
        <v>183628.96999999997</v>
      </c>
      <c r="L69" s="63">
        <f>SUM(L70:L77)</f>
        <v>214000</v>
      </c>
      <c r="M69" s="63">
        <f>SUM(M70:M77)</f>
        <v>304750</v>
      </c>
      <c r="N69" s="63">
        <f>SUM(N70:N77)</f>
        <v>246407.83000000002</v>
      </c>
      <c r="O69" s="102">
        <f aca="true" t="shared" si="3" ref="O69:O84">N69/K69*100</f>
        <v>134.18788440625684</v>
      </c>
      <c r="P69" s="63">
        <f>N69/M69*100</f>
        <v>80.85572764561117</v>
      </c>
    </row>
    <row r="70" spans="3:16" s="34" customFormat="1" ht="12.75" customHeight="1">
      <c r="C70" s="43">
        <v>3231</v>
      </c>
      <c r="D70" s="45"/>
      <c r="E70" s="183" t="s">
        <v>31</v>
      </c>
      <c r="F70" s="183"/>
      <c r="G70" s="183"/>
      <c r="H70" s="183"/>
      <c r="I70" s="183"/>
      <c r="J70" s="183"/>
      <c r="K70" s="56">
        <v>14307.93</v>
      </c>
      <c r="L70" s="56">
        <v>14500</v>
      </c>
      <c r="M70" s="56">
        <v>16000</v>
      </c>
      <c r="N70" s="56">
        <v>15295.99</v>
      </c>
      <c r="O70" s="74">
        <f t="shared" si="3"/>
        <v>106.90568097551498</v>
      </c>
      <c r="P70" s="56">
        <f aca="true" t="shared" si="4" ref="P70:P77">N70/M70*100</f>
        <v>95.5999375</v>
      </c>
    </row>
    <row r="71" spans="3:16" s="34" customFormat="1" ht="12.75" customHeight="1">
      <c r="C71" s="43">
        <v>3232</v>
      </c>
      <c r="D71" s="45"/>
      <c r="E71" s="183" t="s">
        <v>15</v>
      </c>
      <c r="F71" s="183"/>
      <c r="G71" s="183"/>
      <c r="H71" s="183"/>
      <c r="I71" s="183"/>
      <c r="J71" s="183"/>
      <c r="K71" s="56">
        <v>18543.64</v>
      </c>
      <c r="L71" s="56">
        <v>40000</v>
      </c>
      <c r="M71" s="56">
        <v>104500</v>
      </c>
      <c r="N71" s="56">
        <v>74075.88</v>
      </c>
      <c r="O71" s="74">
        <f t="shared" si="3"/>
        <v>399.4678498935484</v>
      </c>
      <c r="P71" s="56">
        <f t="shared" si="4"/>
        <v>70.88600956937799</v>
      </c>
    </row>
    <row r="72" spans="3:16" s="98" customFormat="1" ht="12.75" customHeight="1">
      <c r="C72" s="43">
        <v>3233</v>
      </c>
      <c r="D72" s="115"/>
      <c r="E72" s="183" t="s">
        <v>79</v>
      </c>
      <c r="F72" s="183"/>
      <c r="G72" s="183"/>
      <c r="H72" s="183"/>
      <c r="I72" s="183"/>
      <c r="J72" s="34"/>
      <c r="K72" s="56">
        <v>2070</v>
      </c>
      <c r="L72" s="99">
        <v>0</v>
      </c>
      <c r="M72" s="56">
        <v>0</v>
      </c>
      <c r="N72" s="56">
        <v>0</v>
      </c>
      <c r="O72" s="74">
        <v>0</v>
      </c>
      <c r="P72" s="56" t="e">
        <f t="shared" si="4"/>
        <v>#DIV/0!</v>
      </c>
    </row>
    <row r="73" spans="3:16" s="34" customFormat="1" ht="12.75" customHeight="1">
      <c r="C73" s="43">
        <v>3234</v>
      </c>
      <c r="D73" s="45"/>
      <c r="E73" s="183" t="s">
        <v>16</v>
      </c>
      <c r="F73" s="183"/>
      <c r="G73" s="183"/>
      <c r="H73" s="183"/>
      <c r="I73" s="183"/>
      <c r="J73" s="183"/>
      <c r="K73" s="56">
        <v>41232.67</v>
      </c>
      <c r="L73" s="56">
        <v>48000</v>
      </c>
      <c r="M73" s="56">
        <v>48000</v>
      </c>
      <c r="N73" s="56">
        <v>43197.99</v>
      </c>
      <c r="O73" s="74">
        <f t="shared" si="3"/>
        <v>104.76641459308844</v>
      </c>
      <c r="P73" s="56">
        <f t="shared" si="4"/>
        <v>89.9958125</v>
      </c>
    </row>
    <row r="74" spans="3:16" s="34" customFormat="1" ht="12.75" customHeight="1">
      <c r="C74" s="43">
        <v>3236</v>
      </c>
      <c r="D74" s="45"/>
      <c r="E74" s="183" t="s">
        <v>53</v>
      </c>
      <c r="F74" s="183"/>
      <c r="G74" s="183"/>
      <c r="H74" s="183"/>
      <c r="I74" s="183"/>
      <c r="J74" s="183"/>
      <c r="K74" s="56">
        <v>37533.45</v>
      </c>
      <c r="L74" s="56">
        <v>39500</v>
      </c>
      <c r="M74" s="56">
        <v>39500</v>
      </c>
      <c r="N74" s="56">
        <v>28500.35</v>
      </c>
      <c r="O74" s="74">
        <f t="shared" si="3"/>
        <v>75.93320091811438</v>
      </c>
      <c r="P74" s="56">
        <f t="shared" si="4"/>
        <v>72.15278481012658</v>
      </c>
    </row>
    <row r="75" spans="3:16" s="34" customFormat="1" ht="12.75" customHeight="1">
      <c r="C75" s="43">
        <v>3237</v>
      </c>
      <c r="D75" s="45"/>
      <c r="E75" s="183" t="s">
        <v>17</v>
      </c>
      <c r="F75" s="183"/>
      <c r="G75" s="183"/>
      <c r="H75" s="183"/>
      <c r="I75" s="183"/>
      <c r="J75" s="183"/>
      <c r="K75" s="56">
        <v>35582.54</v>
      </c>
      <c r="L75" s="56">
        <v>25000</v>
      </c>
      <c r="M75" s="56">
        <v>49750</v>
      </c>
      <c r="N75" s="56">
        <v>42437.5</v>
      </c>
      <c r="O75" s="74">
        <f t="shared" si="3"/>
        <v>119.26495410389477</v>
      </c>
      <c r="P75" s="56">
        <f t="shared" si="4"/>
        <v>85.30150753768844</v>
      </c>
    </row>
    <row r="76" spans="1:16" s="98" customFormat="1" ht="12.75" customHeight="1">
      <c r="A76" s="34"/>
      <c r="B76" s="34"/>
      <c r="C76" s="43">
        <v>3238</v>
      </c>
      <c r="D76" s="45"/>
      <c r="E76" s="183" t="s">
        <v>76</v>
      </c>
      <c r="F76" s="183"/>
      <c r="G76" s="183"/>
      <c r="H76" s="183"/>
      <c r="I76" s="183"/>
      <c r="J76" s="183"/>
      <c r="K76" s="56">
        <v>20150</v>
      </c>
      <c r="L76" s="56">
        <v>20000</v>
      </c>
      <c r="M76" s="56">
        <v>20000</v>
      </c>
      <c r="N76" s="56">
        <v>19712.5</v>
      </c>
      <c r="O76" s="74">
        <f t="shared" si="3"/>
        <v>97.8287841191067</v>
      </c>
      <c r="P76" s="56">
        <f>N76/M76*100</f>
        <v>98.5625</v>
      </c>
    </row>
    <row r="77" spans="3:16" s="34" customFormat="1" ht="12.75" customHeight="1">
      <c r="C77" s="43">
        <v>3239</v>
      </c>
      <c r="D77" s="45"/>
      <c r="E77" s="183" t="s">
        <v>18</v>
      </c>
      <c r="F77" s="183"/>
      <c r="G77" s="183"/>
      <c r="H77" s="183"/>
      <c r="I77" s="183"/>
      <c r="J77" s="183"/>
      <c r="K77" s="56">
        <v>14208.74</v>
      </c>
      <c r="L77" s="56">
        <v>27000</v>
      </c>
      <c r="M77" s="56">
        <v>27000</v>
      </c>
      <c r="N77" s="56">
        <v>23187.62</v>
      </c>
      <c r="O77" s="74">
        <f t="shared" si="3"/>
        <v>163.192654661849</v>
      </c>
      <c r="P77" s="56">
        <f t="shared" si="4"/>
        <v>85.88007407407407</v>
      </c>
    </row>
    <row r="78" spans="3:16" s="34" customFormat="1" ht="12.75" customHeight="1">
      <c r="C78" s="43"/>
      <c r="D78" s="45"/>
      <c r="E78" s="183"/>
      <c r="F78" s="183"/>
      <c r="G78" s="183"/>
      <c r="H78" s="183"/>
      <c r="I78" s="183"/>
      <c r="K78" s="56"/>
      <c r="L78" s="56"/>
      <c r="M78" s="56"/>
      <c r="N78" s="56"/>
      <c r="O78" s="74"/>
      <c r="P78" s="56"/>
    </row>
    <row r="79" spans="2:16" s="34" customFormat="1" ht="12.75" customHeight="1">
      <c r="B79" s="44">
        <v>329</v>
      </c>
      <c r="E79" s="186" t="s">
        <v>19</v>
      </c>
      <c r="F79" s="186"/>
      <c r="G79" s="186"/>
      <c r="H79" s="186"/>
      <c r="I79" s="186"/>
      <c r="J79" s="186"/>
      <c r="K79" s="63">
        <f>SUM(K80:K84)</f>
        <v>16140.45</v>
      </c>
      <c r="L79" s="63">
        <f>SUM(L80:L84)</f>
        <v>25250</v>
      </c>
      <c r="M79" s="63">
        <f>SUM(M80:M84)</f>
        <v>26250</v>
      </c>
      <c r="N79" s="63">
        <f>SUM(N80:N84)</f>
        <v>18708.31</v>
      </c>
      <c r="O79" s="102">
        <f t="shared" si="3"/>
        <v>115.90946968640898</v>
      </c>
      <c r="P79" s="63">
        <f aca="true" t="shared" si="5" ref="P79:P84">N79/M79*100</f>
        <v>71.26975238095238</v>
      </c>
    </row>
    <row r="80" spans="2:16" s="34" customFormat="1" ht="12.75" customHeight="1">
      <c r="B80" s="44"/>
      <c r="C80" s="43">
        <v>3292</v>
      </c>
      <c r="E80" s="183" t="s">
        <v>61</v>
      </c>
      <c r="F80" s="183"/>
      <c r="G80" s="183"/>
      <c r="H80" s="183"/>
      <c r="I80" s="183"/>
      <c r="J80" s="46"/>
      <c r="K80" s="56">
        <v>5985.45</v>
      </c>
      <c r="L80" s="56">
        <v>7350</v>
      </c>
      <c r="M80" s="56">
        <v>7350</v>
      </c>
      <c r="N80" s="56">
        <v>5814.45</v>
      </c>
      <c r="O80" s="102">
        <f t="shared" si="3"/>
        <v>97.14307194947747</v>
      </c>
      <c r="P80" s="63">
        <f t="shared" si="5"/>
        <v>79.10816326530612</v>
      </c>
    </row>
    <row r="81" spans="2:16" s="34" customFormat="1" ht="12.75" customHeight="1">
      <c r="B81" s="44"/>
      <c r="C81" s="43">
        <v>3293</v>
      </c>
      <c r="E81" s="43" t="s">
        <v>154</v>
      </c>
      <c r="F81" s="43"/>
      <c r="G81" s="43"/>
      <c r="H81" s="43"/>
      <c r="I81" s="43"/>
      <c r="J81" s="46"/>
      <c r="K81" s="56"/>
      <c r="L81" s="56">
        <v>2000</v>
      </c>
      <c r="M81" s="56">
        <v>2000</v>
      </c>
      <c r="N81" s="56">
        <v>534.99</v>
      </c>
      <c r="O81" s="102"/>
      <c r="P81" s="63">
        <f t="shared" si="5"/>
        <v>26.749499999999998</v>
      </c>
    </row>
    <row r="82" spans="2:16" s="34" customFormat="1" ht="12.75" customHeight="1">
      <c r="B82" s="44"/>
      <c r="C82" s="43">
        <v>3294</v>
      </c>
      <c r="E82" s="43" t="s">
        <v>104</v>
      </c>
      <c r="F82" s="43"/>
      <c r="G82" s="43"/>
      <c r="H82" s="43"/>
      <c r="I82" s="43"/>
      <c r="J82" s="46"/>
      <c r="K82" s="56">
        <v>0</v>
      </c>
      <c r="L82" s="56">
        <v>900</v>
      </c>
      <c r="M82" s="56">
        <v>900</v>
      </c>
      <c r="N82" s="56"/>
      <c r="O82" s="102">
        <v>0</v>
      </c>
      <c r="P82" s="63">
        <f t="shared" si="5"/>
        <v>0</v>
      </c>
    </row>
    <row r="83" spans="3:16" s="34" customFormat="1" ht="12.75" customHeight="1">
      <c r="C83" s="43">
        <v>3295</v>
      </c>
      <c r="D83" s="45"/>
      <c r="E83" s="183" t="s">
        <v>103</v>
      </c>
      <c r="F83" s="183"/>
      <c r="G83" s="183"/>
      <c r="H83" s="183"/>
      <c r="I83" s="183"/>
      <c r="J83" s="183"/>
      <c r="K83" s="56">
        <v>10125</v>
      </c>
      <c r="L83" s="56">
        <v>11000</v>
      </c>
      <c r="M83" s="56">
        <v>12000</v>
      </c>
      <c r="N83" s="56">
        <v>11133.87</v>
      </c>
      <c r="O83" s="74">
        <f t="shared" si="3"/>
        <v>109.96414814814817</v>
      </c>
      <c r="P83" s="63">
        <f t="shared" si="5"/>
        <v>92.78225</v>
      </c>
    </row>
    <row r="84" spans="3:16" s="34" customFormat="1" ht="12.75" customHeight="1">
      <c r="C84" s="43">
        <v>3299</v>
      </c>
      <c r="D84" s="45"/>
      <c r="E84" s="183" t="s">
        <v>19</v>
      </c>
      <c r="F84" s="183"/>
      <c r="G84" s="183"/>
      <c r="H84" s="183"/>
      <c r="I84" s="183"/>
      <c r="J84" s="183"/>
      <c r="K84" s="56">
        <v>30</v>
      </c>
      <c r="L84" s="56">
        <v>4000</v>
      </c>
      <c r="M84" s="56">
        <v>4000</v>
      </c>
      <c r="N84" s="56">
        <v>1225</v>
      </c>
      <c r="O84" s="74">
        <f t="shared" si="3"/>
        <v>4083.3333333333335</v>
      </c>
      <c r="P84" s="63">
        <f t="shared" si="5"/>
        <v>30.625000000000004</v>
      </c>
    </row>
    <row r="85" spans="3:16" s="34" customFormat="1" ht="12.75" customHeight="1">
      <c r="C85" s="43"/>
      <c r="E85" s="183"/>
      <c r="F85" s="183"/>
      <c r="G85" s="183"/>
      <c r="H85" s="183"/>
      <c r="I85" s="183"/>
      <c r="K85" s="56"/>
      <c r="L85" s="56"/>
      <c r="M85" s="56"/>
      <c r="N85" s="56"/>
      <c r="O85" s="56"/>
      <c r="P85" s="56"/>
    </row>
    <row r="86" spans="1:16" s="34" customFormat="1" ht="12.75" customHeight="1">
      <c r="A86" s="40">
        <v>34</v>
      </c>
      <c r="B86" s="41"/>
      <c r="C86" s="47"/>
      <c r="D86" s="41"/>
      <c r="E86" s="192" t="s">
        <v>20</v>
      </c>
      <c r="F86" s="192"/>
      <c r="G86" s="192"/>
      <c r="H86" s="192"/>
      <c r="I86" s="192"/>
      <c r="J86" s="192"/>
      <c r="K86" s="66">
        <f>K88</f>
        <v>24800.57</v>
      </c>
      <c r="L86" s="66">
        <f>L88</f>
        <v>23448</v>
      </c>
      <c r="M86" s="66">
        <f>M88</f>
        <v>23418</v>
      </c>
      <c r="N86" s="66">
        <f>N88</f>
        <v>23855.86</v>
      </c>
      <c r="O86" s="71">
        <f>N86/K86*100</f>
        <v>96.19077303465204</v>
      </c>
      <c r="P86" s="66">
        <f>N86/M86*100</f>
        <v>101.86975830557692</v>
      </c>
    </row>
    <row r="87" spans="3:16" s="34" customFormat="1" ht="12.75" customHeight="1">
      <c r="C87" s="43"/>
      <c r="E87" s="183"/>
      <c r="F87" s="183"/>
      <c r="G87" s="183"/>
      <c r="H87" s="183"/>
      <c r="I87" s="183"/>
      <c r="K87" s="56"/>
      <c r="L87" s="56"/>
      <c r="M87" s="56"/>
      <c r="N87" s="56"/>
      <c r="O87" s="56"/>
      <c r="P87" s="56"/>
    </row>
    <row r="88" spans="2:16" s="34" customFormat="1" ht="12.75" customHeight="1">
      <c r="B88" s="46">
        <v>343</v>
      </c>
      <c r="C88" s="43"/>
      <c r="E88" s="186" t="s">
        <v>23</v>
      </c>
      <c r="F88" s="186"/>
      <c r="G88" s="186"/>
      <c r="H88" s="186"/>
      <c r="I88" s="186"/>
      <c r="J88" s="46"/>
      <c r="K88" s="63">
        <f>SUM(K89+K90)</f>
        <v>24800.57</v>
      </c>
      <c r="L88" s="63">
        <f>SUM(L89+L90)</f>
        <v>23448</v>
      </c>
      <c r="M88" s="63">
        <f>SUM(M89+M90)</f>
        <v>23418</v>
      </c>
      <c r="N88" s="63">
        <f>SUM(N89+N90)</f>
        <v>23855.86</v>
      </c>
      <c r="O88" s="102">
        <f>N88/K88*100</f>
        <v>96.19077303465204</v>
      </c>
      <c r="P88" s="63">
        <f>N88/M88*100</f>
        <v>101.86975830557692</v>
      </c>
    </row>
    <row r="89" spans="3:16" s="34" customFormat="1" ht="12.75" customHeight="1">
      <c r="C89" s="43">
        <v>3431</v>
      </c>
      <c r="D89" s="45"/>
      <c r="E89" s="183" t="s">
        <v>22</v>
      </c>
      <c r="F89" s="183"/>
      <c r="G89" s="183"/>
      <c r="H89" s="183"/>
      <c r="I89" s="183"/>
      <c r="J89" s="183"/>
      <c r="K89" s="56">
        <v>22683.96</v>
      </c>
      <c r="L89" s="56">
        <v>23000</v>
      </c>
      <c r="M89" s="56">
        <v>22970</v>
      </c>
      <c r="N89" s="56">
        <v>23311.9</v>
      </c>
      <c r="O89" s="72">
        <f>N89/K89*100</f>
        <v>102.7682115468375</v>
      </c>
      <c r="P89" s="56">
        <f>N89/M89*100</f>
        <v>101.48846321288639</v>
      </c>
    </row>
    <row r="90" spans="1:16" s="98" customFormat="1" ht="12.75" customHeight="1">
      <c r="A90" s="34"/>
      <c r="B90" s="34"/>
      <c r="C90" s="43">
        <v>3433</v>
      </c>
      <c r="D90" s="60"/>
      <c r="E90" s="183" t="s">
        <v>77</v>
      </c>
      <c r="F90" s="183"/>
      <c r="G90" s="183"/>
      <c r="H90" s="183"/>
      <c r="I90" s="183"/>
      <c r="J90" s="34"/>
      <c r="K90" s="56">
        <v>2116.61</v>
      </c>
      <c r="L90" s="56">
        <v>448</v>
      </c>
      <c r="M90" s="56">
        <v>448</v>
      </c>
      <c r="N90" s="56">
        <v>543.96</v>
      </c>
      <c r="O90" s="72">
        <f>N90/K90*100</f>
        <v>25.699585658198725</v>
      </c>
      <c r="P90" s="56">
        <f>N90/M90*100</f>
        <v>121.41964285714286</v>
      </c>
    </row>
    <row r="91" spans="3:16" s="34" customFormat="1" ht="12.75" customHeight="1">
      <c r="C91" s="43"/>
      <c r="D91" s="45"/>
      <c r="E91" s="202"/>
      <c r="F91" s="202"/>
      <c r="G91" s="202"/>
      <c r="H91" s="202"/>
      <c r="I91" s="202"/>
      <c r="K91" s="56"/>
      <c r="L91" s="56"/>
      <c r="M91" s="56"/>
      <c r="N91" s="56"/>
      <c r="O91" s="56"/>
      <c r="P91" s="56"/>
    </row>
    <row r="92" spans="1:16" s="1" customFormat="1" ht="12.75" customHeight="1">
      <c r="A92" s="39">
        <v>4</v>
      </c>
      <c r="B92" s="39"/>
      <c r="C92" s="39"/>
      <c r="D92" s="39"/>
      <c r="E92" s="188" t="s">
        <v>57</v>
      </c>
      <c r="F92" s="188"/>
      <c r="G92" s="188"/>
      <c r="H92" s="188"/>
      <c r="I92" s="188"/>
      <c r="J92" s="188"/>
      <c r="K92" s="62">
        <f>SUM(K94)</f>
        <v>110961.5</v>
      </c>
      <c r="L92" s="62">
        <f>SUM(L94)</f>
        <v>22800</v>
      </c>
      <c r="M92" s="62">
        <f>SUM(M94)</f>
        <v>91800</v>
      </c>
      <c r="N92" s="62">
        <f>SUM(N94)</f>
        <v>109476.9</v>
      </c>
      <c r="O92" s="96">
        <f>N92/K92*100</f>
        <v>98.66205846171869</v>
      </c>
      <c r="P92" s="62">
        <f>N92/M92*100</f>
        <v>119.25588235294117</v>
      </c>
    </row>
    <row r="93" spans="1:16" ht="12.75" customHeight="1">
      <c r="A93" s="5"/>
      <c r="B93" s="1"/>
      <c r="C93" s="1"/>
      <c r="D93" s="1"/>
      <c r="E93" s="184"/>
      <c r="F93" s="184"/>
      <c r="G93" s="184"/>
      <c r="H93" s="184"/>
      <c r="I93" s="184"/>
      <c r="J93" s="1"/>
      <c r="K93" s="10"/>
      <c r="L93" s="10"/>
      <c r="M93" s="10"/>
      <c r="N93" s="10"/>
      <c r="O93" s="10"/>
      <c r="P93" s="10"/>
    </row>
    <row r="94" spans="1:16" s="34" customFormat="1" ht="12.75" customHeight="1">
      <c r="A94" s="40">
        <v>42</v>
      </c>
      <c r="B94" s="41" t="s">
        <v>1</v>
      </c>
      <c r="C94" s="41"/>
      <c r="D94" s="41"/>
      <c r="E94" s="185" t="s">
        <v>58</v>
      </c>
      <c r="F94" s="185"/>
      <c r="G94" s="185"/>
      <c r="H94" s="185"/>
      <c r="I94" s="185"/>
      <c r="J94" s="185"/>
      <c r="K94" s="66">
        <f>SUM(K96)</f>
        <v>110961.5</v>
      </c>
      <c r="L94" s="66">
        <f>SUM(L96)</f>
        <v>22800</v>
      </c>
      <c r="M94" s="66">
        <f>SUM(M96)</f>
        <v>91800</v>
      </c>
      <c r="N94" s="66">
        <f>SUM(N96)</f>
        <v>109476.9</v>
      </c>
      <c r="O94" s="71">
        <f>N94/K94*100</f>
        <v>98.66205846171869</v>
      </c>
      <c r="P94" s="66">
        <f>N94/M94*100</f>
        <v>119.25588235294117</v>
      </c>
    </row>
    <row r="95" spans="5:16" s="34" customFormat="1" ht="12.75" customHeight="1">
      <c r="E95" s="183"/>
      <c r="F95" s="183"/>
      <c r="G95" s="183"/>
      <c r="H95" s="183"/>
      <c r="I95" s="183"/>
      <c r="K95" s="56"/>
      <c r="L95" s="56"/>
      <c r="M95" s="56"/>
      <c r="N95" s="56"/>
      <c r="O95" s="56"/>
      <c r="P95" s="56"/>
    </row>
    <row r="96" spans="2:16" s="34" customFormat="1" ht="12.75" customHeight="1">
      <c r="B96" s="44">
        <v>422</v>
      </c>
      <c r="E96" s="186" t="s">
        <v>59</v>
      </c>
      <c r="F96" s="186"/>
      <c r="G96" s="186"/>
      <c r="H96" s="186"/>
      <c r="I96" s="186"/>
      <c r="K96" s="63">
        <f>SUM(K97+K98)</f>
        <v>110961.5</v>
      </c>
      <c r="L96" s="63">
        <f>SUM(L97+L98)</f>
        <v>22800</v>
      </c>
      <c r="M96" s="63">
        <f>SUM(M97+M98)</f>
        <v>91800</v>
      </c>
      <c r="N96" s="63">
        <f>SUM(N97+N98)</f>
        <v>109476.9</v>
      </c>
      <c r="O96" s="73">
        <f>N96/K96*100</f>
        <v>98.66205846171869</v>
      </c>
      <c r="P96" s="63">
        <f>N96/M96*100</f>
        <v>119.25588235294117</v>
      </c>
    </row>
    <row r="97" spans="2:16" s="34" customFormat="1" ht="12.75" customHeight="1">
      <c r="B97" s="44"/>
      <c r="C97" s="43">
        <v>4221</v>
      </c>
      <c r="E97" s="210" t="s">
        <v>62</v>
      </c>
      <c r="F97" s="210"/>
      <c r="G97" s="210"/>
      <c r="H97" s="210"/>
      <c r="I97" s="210"/>
      <c r="K97" s="56">
        <v>7387.5</v>
      </c>
      <c r="L97" s="56">
        <v>22800</v>
      </c>
      <c r="M97" s="56">
        <v>56300</v>
      </c>
      <c r="N97" s="56">
        <v>55645.65</v>
      </c>
      <c r="O97" s="72">
        <v>0</v>
      </c>
      <c r="P97" s="56">
        <f>N97/M97*100</f>
        <v>98.83774422735347</v>
      </c>
    </row>
    <row r="98" spans="3:16" s="34" customFormat="1" ht="12.75" customHeight="1">
      <c r="C98" s="43">
        <v>4227</v>
      </c>
      <c r="E98" s="183" t="s">
        <v>72</v>
      </c>
      <c r="F98" s="183"/>
      <c r="G98" s="183"/>
      <c r="H98" s="183"/>
      <c r="I98" s="183"/>
      <c r="K98" s="56">
        <v>103574</v>
      </c>
      <c r="L98" s="56">
        <v>0</v>
      </c>
      <c r="M98" s="56">
        <v>35500</v>
      </c>
      <c r="N98" s="56">
        <v>53831.25</v>
      </c>
      <c r="O98" s="72">
        <f>N98/K98*100</f>
        <v>51.97370961824396</v>
      </c>
      <c r="P98" s="56">
        <f>N98/M98*100</f>
        <v>151.63732394366195</v>
      </c>
    </row>
    <row r="99" spans="3:16" s="34" customFormat="1" ht="12.75" customHeight="1">
      <c r="C99" s="43"/>
      <c r="E99" s="43"/>
      <c r="F99" s="43"/>
      <c r="G99" s="43"/>
      <c r="H99" s="43"/>
      <c r="I99" s="43"/>
      <c r="K99" s="56"/>
      <c r="L99" s="56"/>
      <c r="M99" s="56"/>
      <c r="N99" s="56"/>
      <c r="O99" s="72"/>
      <c r="P99" s="56"/>
    </row>
    <row r="100" spans="3:16" s="34" customFormat="1" ht="12.75" customHeight="1">
      <c r="C100" s="43"/>
      <c r="E100" s="43"/>
      <c r="F100" s="43"/>
      <c r="G100" s="43"/>
      <c r="H100" s="43"/>
      <c r="I100" s="43"/>
      <c r="K100" s="56"/>
      <c r="L100" s="56"/>
      <c r="M100" s="56"/>
      <c r="N100" s="56"/>
      <c r="O100" s="56"/>
      <c r="P100" s="56"/>
    </row>
    <row r="101" spans="1:16" s="34" customFormat="1" ht="12.75" customHeight="1">
      <c r="A101" s="190" t="s">
        <v>67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20"/>
      <c r="M101" s="20"/>
      <c r="N101"/>
      <c r="O101"/>
      <c r="P101"/>
    </row>
    <row r="102" spans="3:16" s="34" customFormat="1" ht="12.75" customHeight="1">
      <c r="C102" s="43"/>
      <c r="E102" s="43"/>
      <c r="F102" s="43"/>
      <c r="G102" s="43"/>
      <c r="H102" s="43"/>
      <c r="I102" s="43"/>
      <c r="K102" s="56"/>
      <c r="L102" s="56"/>
      <c r="M102" s="56"/>
      <c r="N102" s="56"/>
      <c r="O102" s="56"/>
      <c r="P102" s="56"/>
    </row>
    <row r="103" spans="2:16" s="34" customFormat="1" ht="12.75" customHeight="1">
      <c r="B103" s="44"/>
      <c r="C103" s="43"/>
      <c r="E103" s="189"/>
      <c r="F103" s="189"/>
      <c r="G103" s="189"/>
      <c r="H103" s="189"/>
      <c r="I103" s="189"/>
      <c r="J103" s="189"/>
      <c r="K103" s="63"/>
      <c r="L103" s="63"/>
      <c r="M103" s="63"/>
      <c r="N103" s="63"/>
      <c r="O103" s="63"/>
      <c r="P103" s="63"/>
    </row>
    <row r="104" spans="1:16" s="1" customFormat="1" ht="12.75" customHeight="1">
      <c r="A104" s="39">
        <v>9</v>
      </c>
      <c r="B104" s="39"/>
      <c r="C104" s="39"/>
      <c r="D104" s="39"/>
      <c r="E104" s="188" t="s">
        <v>64</v>
      </c>
      <c r="F104" s="188"/>
      <c r="G104" s="188"/>
      <c r="H104" s="188"/>
      <c r="I104" s="188"/>
      <c r="J104" s="188"/>
      <c r="K104" s="62">
        <f>SUM(K106)</f>
        <v>237336</v>
      </c>
      <c r="L104" s="62">
        <f>SUM(L106)</f>
        <v>0</v>
      </c>
      <c r="M104" s="62">
        <f>SUM(M106)</f>
        <v>0</v>
      </c>
      <c r="N104" s="62">
        <f>SUM(N106)</f>
        <v>59392.29</v>
      </c>
      <c r="O104" s="62">
        <f>N104/K104*100</f>
        <v>25.02456011730205</v>
      </c>
      <c r="P104" s="62">
        <v>0</v>
      </c>
    </row>
    <row r="105" spans="1:16" s="34" customFormat="1" ht="12.75" customHeight="1">
      <c r="A105" s="5"/>
      <c r="B105" s="1"/>
      <c r="C105" s="1"/>
      <c r="D105" s="1"/>
      <c r="E105" s="184"/>
      <c r="F105" s="184"/>
      <c r="G105" s="184"/>
      <c r="H105" s="184"/>
      <c r="I105" s="184"/>
      <c r="J105" s="1"/>
      <c r="K105" s="10"/>
      <c r="L105" s="10"/>
      <c r="M105" s="10"/>
      <c r="N105" s="10"/>
      <c r="O105" s="10"/>
      <c r="P105" s="10"/>
    </row>
    <row r="106" spans="1:16" s="34" customFormat="1" ht="12.75" customHeight="1">
      <c r="A106" s="40">
        <v>92</v>
      </c>
      <c r="B106" s="41" t="s">
        <v>1</v>
      </c>
      <c r="C106" s="41"/>
      <c r="D106" s="41"/>
      <c r="E106" s="185" t="s">
        <v>66</v>
      </c>
      <c r="F106" s="185"/>
      <c r="G106" s="185"/>
      <c r="H106" s="185"/>
      <c r="I106" s="185"/>
      <c r="J106" s="185"/>
      <c r="K106" s="66">
        <f>SUM(K108)</f>
        <v>237336</v>
      </c>
      <c r="L106" s="66">
        <f>SUM(L108)</f>
        <v>0</v>
      </c>
      <c r="M106" s="66">
        <f>SUM(M108)</f>
        <v>0</v>
      </c>
      <c r="N106" s="66">
        <f>SUM(N108)</f>
        <v>59392.29</v>
      </c>
      <c r="O106" s="71">
        <f>N106/K106*100</f>
        <v>25.02456011730205</v>
      </c>
      <c r="P106" s="66">
        <v>0</v>
      </c>
    </row>
    <row r="107" spans="5:16" s="34" customFormat="1" ht="12.75" customHeight="1">
      <c r="E107" s="183"/>
      <c r="F107" s="183"/>
      <c r="G107" s="183"/>
      <c r="H107" s="183"/>
      <c r="I107" s="183"/>
      <c r="K107" s="56"/>
      <c r="L107" s="56"/>
      <c r="M107" s="56"/>
      <c r="N107" s="56"/>
      <c r="O107" s="56"/>
      <c r="P107" s="56"/>
    </row>
    <row r="108" spans="2:16" s="34" customFormat="1" ht="12.75" customHeight="1">
      <c r="B108" s="44">
        <v>922</v>
      </c>
      <c r="E108" s="186" t="s">
        <v>65</v>
      </c>
      <c r="F108" s="186"/>
      <c r="G108" s="186"/>
      <c r="H108" s="186"/>
      <c r="I108" s="186"/>
      <c r="K108" s="63">
        <f>SUM(K109+K110)</f>
        <v>237336</v>
      </c>
      <c r="L108" s="63">
        <f>SUM(L109+L110)</f>
        <v>0</v>
      </c>
      <c r="M108" s="63">
        <f>SUM(M109+M110)</f>
        <v>0</v>
      </c>
      <c r="N108" s="63">
        <f>SUM(N109+N110)</f>
        <v>59392.29</v>
      </c>
      <c r="O108" s="73">
        <f>N108/K108*100</f>
        <v>25.02456011730205</v>
      </c>
      <c r="P108" s="63">
        <v>0</v>
      </c>
    </row>
    <row r="109" spans="1:16" s="99" customFormat="1" ht="12.75" customHeight="1">
      <c r="A109" s="100"/>
      <c r="B109" s="100"/>
      <c r="C109" s="101">
        <v>9221</v>
      </c>
      <c r="D109" s="100"/>
      <c r="E109" s="187" t="s">
        <v>73</v>
      </c>
      <c r="F109" s="187"/>
      <c r="G109" s="187"/>
      <c r="H109" s="187"/>
      <c r="I109" s="187"/>
      <c r="J109" s="100"/>
      <c r="K109" s="104">
        <v>0</v>
      </c>
      <c r="L109" s="99">
        <v>0</v>
      </c>
      <c r="M109" s="99">
        <v>0</v>
      </c>
      <c r="N109" s="104">
        <v>0</v>
      </c>
      <c r="O109" s="73">
        <v>0</v>
      </c>
      <c r="P109" s="56">
        <v>0</v>
      </c>
    </row>
    <row r="110" spans="3:24" s="111" customFormat="1" ht="12.75" customHeight="1">
      <c r="C110" s="112">
        <v>9222</v>
      </c>
      <c r="E110" s="182" t="s">
        <v>78</v>
      </c>
      <c r="F110" s="182"/>
      <c r="G110" s="182"/>
      <c r="H110" s="182"/>
      <c r="I110" s="182"/>
      <c r="J110" s="182"/>
      <c r="K110" s="113">
        <v>237336</v>
      </c>
      <c r="L110" s="99">
        <v>0</v>
      </c>
      <c r="M110" s="99">
        <v>0</v>
      </c>
      <c r="N110" s="113">
        <v>59392.29</v>
      </c>
      <c r="O110" s="113">
        <v>0</v>
      </c>
      <c r="P110" s="113">
        <v>0</v>
      </c>
      <c r="Q110" s="114"/>
      <c r="R110" s="114"/>
      <c r="S110" s="114"/>
      <c r="T110" s="114"/>
      <c r="U110" s="114"/>
      <c r="V110" s="114"/>
      <c r="W110" s="114"/>
      <c r="X110" s="114"/>
    </row>
    <row r="111" spans="2:16" s="34" customFormat="1" ht="12.75" customHeight="1">
      <c r="B111" s="44"/>
      <c r="C111" s="43"/>
      <c r="E111" s="46"/>
      <c r="F111" s="46"/>
      <c r="G111" s="46"/>
      <c r="H111" s="46"/>
      <c r="I111" s="46"/>
      <c r="J111" s="46"/>
      <c r="K111" s="63"/>
      <c r="L111" s="63"/>
      <c r="M111" s="63"/>
      <c r="N111" s="63"/>
      <c r="O111" s="63"/>
      <c r="P111" s="63"/>
    </row>
    <row r="112" spans="1:16" ht="12.75" customHeight="1">
      <c r="A112" s="1"/>
      <c r="B112" s="1"/>
      <c r="C112" s="6"/>
      <c r="D112" s="7"/>
      <c r="E112" s="177"/>
      <c r="F112" s="177"/>
      <c r="G112" s="177"/>
      <c r="H112" s="177"/>
      <c r="I112" s="177"/>
      <c r="J112" s="177"/>
      <c r="K112" s="10"/>
      <c r="L112" s="10"/>
      <c r="M112" s="10"/>
      <c r="N112" s="10"/>
      <c r="O112" s="10"/>
      <c r="P112" s="10"/>
    </row>
    <row r="114" spans="1:13" ht="12.75" customHeight="1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</row>
    <row r="115" spans="1:16" ht="12.75" customHeight="1">
      <c r="A115" s="89"/>
      <c r="B115" s="9"/>
      <c r="C115" s="9"/>
      <c r="D115" s="9"/>
      <c r="E115" s="9"/>
      <c r="F115" s="9"/>
      <c r="G115" s="9"/>
      <c r="H115" s="9"/>
      <c r="I115" s="9"/>
      <c r="J115" s="9"/>
      <c r="K115" s="61"/>
      <c r="L115" s="61"/>
      <c r="M115" s="61"/>
      <c r="N115" s="61"/>
      <c r="O115" s="61"/>
      <c r="P115" s="61"/>
    </row>
    <row r="116" spans="1:16" s="1" customFormat="1" ht="15" customHeight="1">
      <c r="A116" s="9"/>
      <c r="B116" s="8"/>
      <c r="C116" s="9"/>
      <c r="D116" s="9"/>
      <c r="E116" s="9"/>
      <c r="F116" s="9"/>
      <c r="G116" s="9"/>
      <c r="H116" s="9"/>
      <c r="I116" s="9"/>
      <c r="J116" s="9"/>
      <c r="K116" s="11"/>
      <c r="L116" s="11"/>
      <c r="M116" s="11"/>
      <c r="N116" s="11"/>
      <c r="O116" s="11"/>
      <c r="P116" s="11"/>
    </row>
    <row r="117" s="1" customFormat="1" ht="12.75" customHeight="1"/>
    <row r="118" s="34" customFormat="1" ht="12.75" customHeight="1"/>
    <row r="119" s="34" customFormat="1" ht="12.75" customHeight="1"/>
    <row r="120" s="34" customFormat="1" ht="12.75" customHeight="1"/>
    <row r="121" s="34" customFormat="1" ht="12.75" customHeight="1"/>
    <row r="122" s="34" customFormat="1" ht="12.75" customHeight="1"/>
    <row r="123" s="34" customFormat="1" ht="12.75" customHeight="1"/>
    <row r="124" s="34" customFormat="1" ht="12.75" customHeight="1"/>
    <row r="125" s="34" customFormat="1" ht="12.75" customHeight="1"/>
    <row r="126" s="34" customFormat="1" ht="12.75" customHeight="1"/>
    <row r="127" s="34" customFormat="1" ht="12.75" customHeight="1"/>
    <row r="128" s="34" customFormat="1" ht="12.75" customHeight="1"/>
    <row r="129" s="34" customFormat="1" ht="12.75" customHeight="1"/>
    <row r="130" s="34" customFormat="1" ht="12.75" customHeight="1"/>
    <row r="131" s="34" customFormat="1" ht="12.75" customHeight="1"/>
    <row r="132" s="34" customFormat="1" ht="12.75" customHeight="1"/>
    <row r="133" s="34" customFormat="1" ht="12.75" customHeight="1"/>
    <row r="134" s="34" customFormat="1" ht="12.75" customHeight="1"/>
    <row r="135" s="34" customFormat="1" ht="12.75" customHeight="1"/>
    <row r="136" s="34" customFormat="1" ht="12.75" customHeight="1"/>
    <row r="137" s="34" customFormat="1" ht="12.75" customHeight="1"/>
    <row r="138" s="34" customFormat="1" ht="12.75" customHeight="1"/>
    <row r="139" s="34" customFormat="1" ht="12.75" customHeight="1"/>
    <row r="140" s="34" customFormat="1" ht="12.75" customHeight="1"/>
    <row r="141" s="34" customFormat="1" ht="12.75" customHeight="1"/>
    <row r="142" s="34" customFormat="1" ht="12.75" customHeight="1"/>
    <row r="143" s="34" customFormat="1" ht="12.75" customHeight="1"/>
    <row r="144" s="34" customFormat="1" ht="12.75" customHeight="1"/>
    <row r="145" s="34" customFormat="1" ht="12.75" customHeight="1"/>
    <row r="146" s="34" customFormat="1" ht="12.75" customHeight="1"/>
    <row r="147" s="34" customFormat="1" ht="12.75" customHeight="1"/>
    <row r="148" s="34" customFormat="1" ht="12.75" customHeight="1"/>
    <row r="149" s="34" customFormat="1" ht="12.75" customHeight="1"/>
    <row r="150" s="34" customFormat="1" ht="12.75" customHeight="1"/>
    <row r="151" s="34" customFormat="1" ht="12.75" customHeight="1"/>
    <row r="152" s="34" customFormat="1" ht="12.75" customHeight="1"/>
    <row r="153" s="34" customFormat="1" ht="12.75" customHeight="1"/>
    <row r="154" s="34" customFormat="1" ht="12.75" customHeight="1"/>
    <row r="155" s="98" customFormat="1" ht="12.75" customHeight="1"/>
    <row r="156" s="34" customFormat="1" ht="12.75" customHeight="1"/>
    <row r="157" s="98" customFormat="1" ht="12.75" customHeight="1"/>
    <row r="158" s="34" customFormat="1" ht="12.75" customHeight="1"/>
    <row r="159" s="34" customFormat="1" ht="12.75" customHeight="1"/>
    <row r="160" s="98" customFormat="1" ht="12.75" customHeight="1"/>
    <row r="161" s="34" customFormat="1" ht="12.75" customHeight="1"/>
    <row r="162" s="34" customFormat="1" ht="12.75" customHeight="1"/>
    <row r="163" s="34" customFormat="1" ht="12.75" customHeight="1"/>
    <row r="164" s="98" customFormat="1" ht="12.75" customHeight="1"/>
    <row r="165" s="34" customFormat="1" ht="12.75" customHeight="1"/>
    <row r="166" s="34" customFormat="1" ht="12.75" customHeight="1"/>
    <row r="167" s="34" customFormat="1" ht="12.75" customHeight="1"/>
    <row r="168" s="34" customFormat="1" ht="12.75" customHeight="1"/>
    <row r="169" s="34" customFormat="1" ht="12.75" customHeight="1"/>
    <row r="170" s="34" customFormat="1" ht="12.75" customHeight="1"/>
    <row r="171" s="34" customFormat="1" ht="12.75" customHeight="1"/>
    <row r="172" s="34" customFormat="1" ht="12.75" customHeight="1"/>
    <row r="173" s="98" customFormat="1" ht="12.75" customHeight="1"/>
    <row r="175" s="1" customFormat="1" ht="12.75" customHeight="1"/>
    <row r="177" s="34" customFormat="1" ht="12.75" customHeight="1"/>
    <row r="178" s="34" customFormat="1" ht="12.75" customHeight="1"/>
    <row r="179" s="34" customFormat="1" ht="12.75" customHeight="1"/>
    <row r="180" s="34" customFormat="1" ht="12.75" customHeight="1"/>
    <row r="181" s="34" customFormat="1" ht="12.75" customHeight="1"/>
    <row r="182" s="34" customFormat="1" ht="12.75" customHeight="1"/>
  </sheetData>
  <sheetProtection/>
  <mergeCells count="112">
    <mergeCell ref="K21:K22"/>
    <mergeCell ref="E78:I78"/>
    <mergeCell ref="E88:I88"/>
    <mergeCell ref="E87:I87"/>
    <mergeCell ref="E83:J83"/>
    <mergeCell ref="A5:C5"/>
    <mergeCell ref="A27:A28"/>
    <mergeCell ref="E71:J71"/>
    <mergeCell ref="E40:I40"/>
    <mergeCell ref="E48:J48"/>
    <mergeCell ref="N21:N22"/>
    <mergeCell ref="N27:N28"/>
    <mergeCell ref="O21:O22"/>
    <mergeCell ref="O27:O28"/>
    <mergeCell ref="P21:P22"/>
    <mergeCell ref="L21:L22"/>
    <mergeCell ref="P27:P28"/>
    <mergeCell ref="M27:M28"/>
    <mergeCell ref="M21:M22"/>
    <mergeCell ref="E97:I97"/>
    <mergeCell ref="E79:J79"/>
    <mergeCell ref="E70:J70"/>
    <mergeCell ref="E72:I72"/>
    <mergeCell ref="E90:I90"/>
    <mergeCell ref="E30:I30"/>
    <mergeCell ref="E94:J94"/>
    <mergeCell ref="E73:J73"/>
    <mergeCell ref="E96:I96"/>
    <mergeCell ref="E76:J76"/>
    <mergeCell ref="E75:J75"/>
    <mergeCell ref="E95:I95"/>
    <mergeCell ref="E89:J89"/>
    <mergeCell ref="E80:I80"/>
    <mergeCell ref="E85:I85"/>
    <mergeCell ref="E84:J84"/>
    <mergeCell ref="A114:M114"/>
    <mergeCell ref="E93:I93"/>
    <mergeCell ref="A3:K3"/>
    <mergeCell ref="E46:J46"/>
    <mergeCell ref="E51:J51"/>
    <mergeCell ref="E35:I35"/>
    <mergeCell ref="E47:I47"/>
    <mergeCell ref="E45:I45"/>
    <mergeCell ref="E69:J69"/>
    <mergeCell ref="E92:J92"/>
    <mergeCell ref="E23:I23"/>
    <mergeCell ref="E7:I7"/>
    <mergeCell ref="E43:J43"/>
    <mergeCell ref="E11:I11"/>
    <mergeCell ref="E12:I12"/>
    <mergeCell ref="E32:I32"/>
    <mergeCell ref="E25:I25"/>
    <mergeCell ref="E21:I22"/>
    <mergeCell ref="D39:I39"/>
    <mergeCell ref="E33:I33"/>
    <mergeCell ref="E29:I29"/>
    <mergeCell ref="E59:J59"/>
    <mergeCell ref="E62:J62"/>
    <mergeCell ref="E63:I63"/>
    <mergeCell ref="E44:I44"/>
    <mergeCell ref="E42:I42"/>
    <mergeCell ref="E37:I37"/>
    <mergeCell ref="E112:J112"/>
    <mergeCell ref="E91:I91"/>
    <mergeCell ref="A21:A22"/>
    <mergeCell ref="E86:J86"/>
    <mergeCell ref="E77:J77"/>
    <mergeCell ref="E74:J74"/>
    <mergeCell ref="E41:J41"/>
    <mergeCell ref="E49:J49"/>
    <mergeCell ref="E34:I34"/>
    <mergeCell ref="E27:I28"/>
    <mergeCell ref="E68:I68"/>
    <mergeCell ref="K27:K28"/>
    <mergeCell ref="L27:L28"/>
    <mergeCell ref="E38:I38"/>
    <mergeCell ref="E55:I55"/>
    <mergeCell ref="E53:I53"/>
    <mergeCell ref="E50:I50"/>
    <mergeCell ref="E36:I36"/>
    <mergeCell ref="E52:J52"/>
    <mergeCell ref="E31:I31"/>
    <mergeCell ref="E4:I4"/>
    <mergeCell ref="D21:D22"/>
    <mergeCell ref="C21:C22"/>
    <mergeCell ref="B21:B22"/>
    <mergeCell ref="E6:I6"/>
    <mergeCell ref="E26:I26"/>
    <mergeCell ref="E10:I10"/>
    <mergeCell ref="E9:I9"/>
    <mergeCell ref="E8:I8"/>
    <mergeCell ref="E5:I5"/>
    <mergeCell ref="E67:I67"/>
    <mergeCell ref="E60:I60"/>
    <mergeCell ref="E57:J57"/>
    <mergeCell ref="E56:J56"/>
    <mergeCell ref="E54:J54"/>
    <mergeCell ref="E61:J61"/>
    <mergeCell ref="E65:J65"/>
    <mergeCell ref="E66:J66"/>
    <mergeCell ref="E64:J64"/>
    <mergeCell ref="E58:I58"/>
    <mergeCell ref="E110:J110"/>
    <mergeCell ref="E98:I98"/>
    <mergeCell ref="E105:I105"/>
    <mergeCell ref="E106:J106"/>
    <mergeCell ref="E107:I107"/>
    <mergeCell ref="E108:I108"/>
    <mergeCell ref="E109:I109"/>
    <mergeCell ref="E104:J104"/>
    <mergeCell ref="E103:J103"/>
    <mergeCell ref="A101:K101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landscape" paperSize="9" r:id="rId1"/>
  <rowBreaks count="1" manualBreakCount="1"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V14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10.00390625" style="0" customWidth="1"/>
    <col min="5" max="5" width="4.8515625" style="0" customWidth="1"/>
    <col min="6" max="6" width="4.7109375" style="0" hidden="1" customWidth="1"/>
    <col min="7" max="12" width="8.8515625" style="0" hidden="1" customWidth="1"/>
    <col min="18" max="18" width="11.7109375" style="0" customWidth="1"/>
  </cols>
  <sheetData>
    <row r="3" ht="12.75">
      <c r="A3" s="125" t="s">
        <v>136</v>
      </c>
    </row>
    <row r="5" spans="1:15" ht="12.75">
      <c r="A5" s="219" t="s">
        <v>115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9" spans="1:22" ht="12.75">
      <c r="A9" s="218" t="s">
        <v>116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8" t="s">
        <v>148</v>
      </c>
      <c r="N9" s="215"/>
      <c r="O9" s="218" t="s">
        <v>157</v>
      </c>
      <c r="P9" s="215"/>
      <c r="Q9" s="218" t="s">
        <v>146</v>
      </c>
      <c r="R9" s="218"/>
      <c r="S9" s="218" t="s">
        <v>117</v>
      </c>
      <c r="T9" s="215"/>
      <c r="U9" s="218" t="s">
        <v>118</v>
      </c>
      <c r="V9" s="215"/>
    </row>
    <row r="10" spans="1:22" ht="12.75">
      <c r="A10" s="218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8" t="s">
        <v>111</v>
      </c>
      <c r="N10" s="215"/>
      <c r="O10" s="218" t="s">
        <v>119</v>
      </c>
      <c r="P10" s="215"/>
      <c r="Q10" s="218" t="s">
        <v>120</v>
      </c>
      <c r="R10" s="218"/>
      <c r="S10" s="218" t="s">
        <v>113</v>
      </c>
      <c r="T10" s="215"/>
      <c r="U10" s="218" t="s">
        <v>121</v>
      </c>
      <c r="V10" s="215"/>
    </row>
    <row r="11" spans="1:22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6">
        <f>SUM(M12+M13+M14+N12+N13+N14)</f>
        <v>6655544.17</v>
      </c>
      <c r="N11" s="216"/>
      <c r="O11" s="216">
        <f>SUM(O12+O13+O14+P12+P13+P14)</f>
        <v>6835574</v>
      </c>
      <c r="P11" s="216"/>
      <c r="Q11" s="216">
        <f>SUM(Q12+Q13+Q14+R12+R13+R14)</f>
        <v>6670306.13</v>
      </c>
      <c r="R11" s="216"/>
      <c r="S11" s="217">
        <v>891.03</v>
      </c>
      <c r="T11" s="215"/>
      <c r="U11" s="217">
        <v>90.9</v>
      </c>
      <c r="V11" s="215"/>
    </row>
    <row r="12" spans="1:22" ht="12.75">
      <c r="A12" s="211" t="s">
        <v>123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2">
        <v>5695379.48</v>
      </c>
      <c r="N12" s="212"/>
      <c r="O12" s="212">
        <v>6822294</v>
      </c>
      <c r="P12" s="212"/>
      <c r="Q12" s="212">
        <v>6626306.13</v>
      </c>
      <c r="R12" s="212"/>
      <c r="S12" s="213" t="s">
        <v>124</v>
      </c>
      <c r="T12" s="213"/>
      <c r="U12" s="213">
        <v>108.39</v>
      </c>
      <c r="V12" s="213"/>
    </row>
    <row r="13" spans="1:22" ht="12.75">
      <c r="A13" s="211" t="s">
        <v>125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2">
        <v>960164.69</v>
      </c>
      <c r="N13" s="212"/>
      <c r="O13" s="212">
        <v>13280</v>
      </c>
      <c r="P13" s="212"/>
      <c r="Q13" s="212">
        <v>44000</v>
      </c>
      <c r="R13" s="212"/>
      <c r="S13" s="213" t="s">
        <v>124</v>
      </c>
      <c r="T13" s="213"/>
      <c r="U13" s="213">
        <v>28.19</v>
      </c>
      <c r="V13" s="213"/>
    </row>
    <row r="14" spans="1:22" ht="12.75">
      <c r="A14" s="211" t="s">
        <v>126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2">
        <v>0</v>
      </c>
      <c r="N14" s="212"/>
      <c r="O14" s="212">
        <v>0</v>
      </c>
      <c r="P14" s="212"/>
      <c r="Q14" s="212">
        <v>0</v>
      </c>
      <c r="R14" s="212"/>
      <c r="S14" s="213" t="s">
        <v>124</v>
      </c>
      <c r="T14" s="213"/>
      <c r="U14" s="213">
        <v>0</v>
      </c>
      <c r="V14" s="213"/>
    </row>
  </sheetData>
  <sheetProtection/>
  <mergeCells count="37">
    <mergeCell ref="A5:O5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22">
      <selection activeCell="M18" sqref="M18"/>
    </sheetView>
  </sheetViews>
  <sheetFormatPr defaultColWidth="9.140625" defaultRowHeight="12.75"/>
  <cols>
    <col min="4" max="4" width="8.8515625" style="14" customWidth="1"/>
    <col min="8" max="8" width="7.7109375" style="0" customWidth="1"/>
    <col min="9" max="9" width="5.7109375" style="0" hidden="1" customWidth="1"/>
    <col min="10" max="10" width="0.2890625" style="0" hidden="1" customWidth="1"/>
    <col min="11" max="11" width="9.140625" style="0" bestFit="1" customWidth="1"/>
    <col min="12" max="12" width="10.7109375" style="0" customWidth="1"/>
    <col min="13" max="13" width="11.140625" style="0" customWidth="1"/>
    <col min="14" max="14" width="11.28125" style="0" customWidth="1"/>
  </cols>
  <sheetData>
    <row r="1" ht="12.75">
      <c r="A1" s="125" t="s">
        <v>136</v>
      </c>
    </row>
    <row r="2" spans="2:13" ht="12.75">
      <c r="B2" s="125"/>
      <c r="E2" s="125" t="s">
        <v>135</v>
      </c>
      <c r="F2" s="125"/>
      <c r="G2" s="125"/>
      <c r="H2" s="125"/>
      <c r="I2" s="125"/>
      <c r="J2" s="125"/>
      <c r="K2" s="125"/>
      <c r="L2" s="125"/>
      <c r="M2" s="125"/>
    </row>
    <row r="3" spans="5:13" ht="12.75">
      <c r="E3" s="125"/>
      <c r="F3" s="125"/>
      <c r="G3" s="125"/>
      <c r="H3" s="125" t="s">
        <v>145</v>
      </c>
      <c r="I3" s="125"/>
      <c r="J3" s="125"/>
      <c r="K3" s="125"/>
      <c r="L3" s="125"/>
      <c r="M3" s="125"/>
    </row>
    <row r="4" spans="1:16" ht="12.75">
      <c r="A4" s="116"/>
      <c r="B4" s="206"/>
      <c r="C4" s="206"/>
      <c r="D4" s="206"/>
      <c r="E4" s="206"/>
      <c r="F4" s="206"/>
      <c r="G4" s="206"/>
      <c r="H4" s="206"/>
      <c r="I4" s="206"/>
      <c r="J4" s="116"/>
      <c r="K4" s="70"/>
      <c r="L4" s="70"/>
      <c r="M4" s="70"/>
      <c r="N4" s="70"/>
      <c r="O4" s="117"/>
      <c r="P4" s="117"/>
    </row>
    <row r="5" spans="1:16" ht="12.75">
      <c r="A5" s="35"/>
      <c r="B5" s="107"/>
      <c r="C5" s="107"/>
      <c r="D5" s="135"/>
      <c r="E5" s="107"/>
      <c r="F5" s="107"/>
      <c r="G5" s="107"/>
      <c r="H5" s="107"/>
      <c r="I5" s="107"/>
      <c r="J5" s="35"/>
      <c r="K5" s="73"/>
      <c r="L5" s="73"/>
      <c r="M5" s="73"/>
      <c r="N5" s="73"/>
      <c r="O5" s="73"/>
      <c r="P5" s="73"/>
    </row>
    <row r="6" spans="1:16" ht="12.75">
      <c r="A6" s="48"/>
      <c r="B6" s="222" t="s">
        <v>128</v>
      </c>
      <c r="C6" s="222"/>
      <c r="D6" s="222"/>
      <c r="E6" s="223" t="s">
        <v>129</v>
      </c>
      <c r="F6" s="224"/>
      <c r="G6" s="224"/>
      <c r="H6" s="224"/>
      <c r="I6" s="224"/>
      <c r="J6" s="49"/>
      <c r="K6" s="55"/>
      <c r="L6" s="55"/>
      <c r="M6" s="55"/>
      <c r="N6" s="55"/>
      <c r="O6" s="73"/>
      <c r="P6" s="63"/>
    </row>
    <row r="7" spans="1:16" ht="12.75">
      <c r="A7" s="48"/>
      <c r="B7" s="128"/>
      <c r="C7" s="128"/>
      <c r="D7" s="136" t="s">
        <v>131</v>
      </c>
      <c r="E7" s="129" t="s">
        <v>132</v>
      </c>
      <c r="F7" s="130"/>
      <c r="G7" s="130"/>
      <c r="H7" s="130"/>
      <c r="I7" s="130"/>
      <c r="J7" s="49"/>
      <c r="K7" s="55"/>
      <c r="L7" s="55"/>
      <c r="M7" s="55"/>
      <c r="N7" s="55"/>
      <c r="O7" s="73"/>
      <c r="P7" s="63"/>
    </row>
    <row r="8" spans="1:16" ht="12.75">
      <c r="A8" s="50"/>
      <c r="B8" s="225" t="s">
        <v>130</v>
      </c>
      <c r="C8" s="226"/>
      <c r="D8" s="226"/>
      <c r="E8" s="225" t="s">
        <v>82</v>
      </c>
      <c r="F8" s="225"/>
      <c r="G8" s="225"/>
      <c r="H8" s="225"/>
      <c r="I8" s="225"/>
      <c r="J8" s="50"/>
      <c r="K8" s="64"/>
      <c r="L8" s="64"/>
      <c r="M8" s="64"/>
      <c r="N8" s="64"/>
      <c r="O8" s="64"/>
      <c r="P8" s="64"/>
    </row>
    <row r="9" spans="1:16" ht="12.75">
      <c r="A9" s="50"/>
      <c r="B9" s="127"/>
      <c r="C9" s="127" t="s">
        <v>133</v>
      </c>
      <c r="D9" s="137"/>
      <c r="E9" s="127"/>
      <c r="F9" s="127"/>
      <c r="G9" s="127"/>
      <c r="H9" s="127"/>
      <c r="I9" s="127"/>
      <c r="J9" s="50"/>
      <c r="K9" s="64"/>
      <c r="L9" s="64"/>
      <c r="M9" s="64"/>
      <c r="N9" s="64"/>
      <c r="O9" s="64"/>
      <c r="P9" s="64"/>
    </row>
    <row r="11" spans="1:16" ht="12.75">
      <c r="A11" s="50"/>
      <c r="B11" s="227" t="s">
        <v>127</v>
      </c>
      <c r="C11" s="227"/>
      <c r="D11" s="227"/>
      <c r="E11" s="126"/>
      <c r="F11" s="228" t="s">
        <v>108</v>
      </c>
      <c r="G11" s="224"/>
      <c r="H11" s="224"/>
      <c r="I11" s="224"/>
      <c r="J11" s="51"/>
      <c r="K11" s="65"/>
      <c r="L11" s="65"/>
      <c r="M11" s="65"/>
      <c r="N11" s="65"/>
      <c r="O11" s="73"/>
      <c r="P11" s="63"/>
    </row>
    <row r="12" spans="1:16" ht="12.75">
      <c r="A12" s="50"/>
      <c r="B12" s="49"/>
      <c r="C12" s="50"/>
      <c r="D12" s="138" t="s">
        <v>114</v>
      </c>
      <c r="E12" s="229" t="s">
        <v>54</v>
      </c>
      <c r="F12" s="230"/>
      <c r="G12" s="230"/>
      <c r="H12" s="230"/>
      <c r="I12" s="230"/>
      <c r="J12" s="49" t="s">
        <v>109</v>
      </c>
      <c r="K12" s="64"/>
      <c r="L12" s="64"/>
      <c r="M12" s="64"/>
      <c r="N12" s="64"/>
      <c r="O12" s="64"/>
      <c r="P12" s="64"/>
    </row>
    <row r="13" spans="1:16" ht="21">
      <c r="A13" s="50"/>
      <c r="B13" s="49"/>
      <c r="C13" s="50"/>
      <c r="D13" s="138"/>
      <c r="E13" s="131"/>
      <c r="F13" s="132"/>
      <c r="G13" s="132"/>
      <c r="H13" s="132"/>
      <c r="I13" s="132"/>
      <c r="J13" s="49"/>
      <c r="K13" s="134" t="s">
        <v>148</v>
      </c>
      <c r="L13" s="133" t="s">
        <v>147</v>
      </c>
      <c r="M13" s="133" t="s">
        <v>149</v>
      </c>
      <c r="N13" s="134" t="s">
        <v>152</v>
      </c>
      <c r="O13" s="133" t="s">
        <v>150</v>
      </c>
      <c r="P13" s="133" t="s">
        <v>151</v>
      </c>
    </row>
    <row r="14" spans="1:16" ht="12.75">
      <c r="A14" s="52">
        <v>31</v>
      </c>
      <c r="B14" s="53" t="s">
        <v>1</v>
      </c>
      <c r="C14" s="32"/>
      <c r="D14" s="32"/>
      <c r="E14" s="197" t="s">
        <v>2</v>
      </c>
      <c r="F14" s="197"/>
      <c r="G14" s="197"/>
      <c r="H14" s="197"/>
      <c r="I14" s="197"/>
      <c r="J14" s="32"/>
      <c r="K14" s="71">
        <f>K16+K19+K22</f>
        <v>4483163.5</v>
      </c>
      <c r="L14" s="71">
        <f>L16+L19+L22</f>
        <v>4845354</v>
      </c>
      <c r="M14" s="71">
        <f>M16+M19+M22</f>
        <v>4889954</v>
      </c>
      <c r="N14" s="71">
        <f>N16+N19+N22</f>
        <v>4892023.16</v>
      </c>
      <c r="O14" s="71">
        <f>N14/K14*100</f>
        <v>109.11989179069646</v>
      </c>
      <c r="P14" s="146">
        <f>N14/M14*100</f>
        <v>100.04231450848005</v>
      </c>
    </row>
    <row r="15" spans="1:16" ht="12.75">
      <c r="A15" s="38"/>
      <c r="B15" s="50"/>
      <c r="C15" s="50"/>
      <c r="D15" s="139"/>
      <c r="E15" s="231"/>
      <c r="F15" s="231"/>
      <c r="G15" s="231"/>
      <c r="H15" s="231"/>
      <c r="I15" s="231"/>
      <c r="J15" s="50"/>
      <c r="K15" s="64"/>
      <c r="L15" s="64"/>
      <c r="M15" s="64"/>
      <c r="N15" s="64"/>
      <c r="O15" s="64"/>
      <c r="P15" s="64"/>
    </row>
    <row r="16" spans="1:16" ht="12.75">
      <c r="A16" s="50"/>
      <c r="B16" s="49">
        <v>311</v>
      </c>
      <c r="C16" s="50"/>
      <c r="D16" s="139"/>
      <c r="E16" s="232" t="s">
        <v>32</v>
      </c>
      <c r="F16" s="232"/>
      <c r="G16" s="232"/>
      <c r="H16" s="232"/>
      <c r="I16" s="232"/>
      <c r="J16" s="50"/>
      <c r="K16" s="55">
        <f>K17</f>
        <v>3712243.49</v>
      </c>
      <c r="L16" s="55">
        <f>L17</f>
        <v>4037300</v>
      </c>
      <c r="M16" s="55">
        <f>M17</f>
        <v>4037300</v>
      </c>
      <c r="N16" s="55">
        <f>N17</f>
        <v>4042337.19</v>
      </c>
      <c r="O16" s="73">
        <f>N16/K16*100</f>
        <v>108.89202717680568</v>
      </c>
      <c r="P16" s="63">
        <f>N16/M16*100</f>
        <v>100.12476630421321</v>
      </c>
    </row>
    <row r="17" spans="1:17" ht="12.75">
      <c r="A17" s="50"/>
      <c r="B17" s="50"/>
      <c r="C17" s="50">
        <v>3111</v>
      </c>
      <c r="D17" s="140" t="s">
        <v>111</v>
      </c>
      <c r="E17" s="231" t="s">
        <v>33</v>
      </c>
      <c r="F17" s="231"/>
      <c r="G17" s="231"/>
      <c r="H17" s="231"/>
      <c r="I17" s="231"/>
      <c r="J17" s="50"/>
      <c r="K17" s="56">
        <v>3712243.49</v>
      </c>
      <c r="L17" s="99">
        <v>4037300</v>
      </c>
      <c r="M17" s="56">
        <v>4037300</v>
      </c>
      <c r="N17" s="56">
        <v>4042337.19</v>
      </c>
      <c r="O17" s="74">
        <f>N17/K17*100</f>
        <v>108.89202717680568</v>
      </c>
      <c r="P17" s="56">
        <f>N17/M17*100</f>
        <v>100.12476630421321</v>
      </c>
      <c r="Q17" t="s">
        <v>107</v>
      </c>
    </row>
    <row r="18" spans="1:16" ht="12.75">
      <c r="A18" s="50"/>
      <c r="B18" s="50"/>
      <c r="C18" s="50"/>
      <c r="D18" s="140"/>
      <c r="E18" s="231"/>
      <c r="F18" s="231"/>
      <c r="G18" s="231"/>
      <c r="H18" s="231"/>
      <c r="I18" s="231"/>
      <c r="J18" s="50"/>
      <c r="K18" s="64"/>
      <c r="L18" s="64"/>
      <c r="M18" s="64"/>
      <c r="N18" s="64"/>
      <c r="O18" s="64"/>
      <c r="P18" s="64"/>
    </row>
    <row r="19" spans="1:16" ht="12.75">
      <c r="A19" s="50"/>
      <c r="B19" s="49">
        <v>312</v>
      </c>
      <c r="C19" s="50"/>
      <c r="D19" s="140"/>
      <c r="E19" s="232" t="s">
        <v>3</v>
      </c>
      <c r="F19" s="232"/>
      <c r="G19" s="232"/>
      <c r="H19" s="232"/>
      <c r="I19" s="232"/>
      <c r="J19" s="50"/>
      <c r="K19" s="55">
        <f>K20</f>
        <v>155400</v>
      </c>
      <c r="L19" s="55">
        <f>L20</f>
        <v>141900</v>
      </c>
      <c r="M19" s="55">
        <f>M20</f>
        <v>186500</v>
      </c>
      <c r="N19" s="55">
        <f>N20</f>
        <v>182763.72</v>
      </c>
      <c r="O19" s="73">
        <f>N19/K19*100</f>
        <v>117.60857142857144</v>
      </c>
      <c r="P19" s="63">
        <f>N19/M19*100</f>
        <v>97.9966327077748</v>
      </c>
    </row>
    <row r="20" spans="1:16" ht="12.75">
      <c r="A20" s="50"/>
      <c r="B20" s="50"/>
      <c r="C20" s="50">
        <v>3121</v>
      </c>
      <c r="D20" s="140" t="s">
        <v>111</v>
      </c>
      <c r="E20" s="231" t="s">
        <v>3</v>
      </c>
      <c r="F20" s="231"/>
      <c r="G20" s="231"/>
      <c r="H20" s="231"/>
      <c r="I20" s="231"/>
      <c r="J20" s="50"/>
      <c r="K20" s="56">
        <v>155400</v>
      </c>
      <c r="L20" s="56">
        <v>141900</v>
      </c>
      <c r="M20" s="56">
        <v>186500</v>
      </c>
      <c r="N20" s="56">
        <v>182763.72</v>
      </c>
      <c r="O20" s="74">
        <f>N20/K20*100</f>
        <v>117.60857142857144</v>
      </c>
      <c r="P20" s="56">
        <f>N20/M20*100</f>
        <v>97.9966327077748</v>
      </c>
    </row>
    <row r="21" spans="1:16" ht="12.75">
      <c r="A21" s="50"/>
      <c r="B21" s="50"/>
      <c r="C21" s="50"/>
      <c r="D21" s="140"/>
      <c r="E21" s="231"/>
      <c r="F21" s="231"/>
      <c r="G21" s="231"/>
      <c r="H21" s="231"/>
      <c r="I21" s="231"/>
      <c r="J21" s="50"/>
      <c r="K21" s="64"/>
      <c r="L21" s="64"/>
      <c r="M21" s="64"/>
      <c r="N21" s="64"/>
      <c r="O21" s="64"/>
      <c r="P21" s="64"/>
    </row>
    <row r="22" spans="1:16" ht="12.75">
      <c r="A22" s="50"/>
      <c r="B22" s="49">
        <v>313</v>
      </c>
      <c r="C22" s="50"/>
      <c r="D22" s="140"/>
      <c r="E22" s="232" t="s">
        <v>4</v>
      </c>
      <c r="F22" s="232"/>
      <c r="G22" s="232"/>
      <c r="H22" s="232"/>
      <c r="I22" s="232"/>
      <c r="J22" s="50"/>
      <c r="K22" s="55">
        <f>SUM(K23:K23)</f>
        <v>615520.01</v>
      </c>
      <c r="L22" s="55">
        <f>SUM(L23:L23)</f>
        <v>666154</v>
      </c>
      <c r="M22" s="55">
        <f>SUM(M23:M23)</f>
        <v>666154</v>
      </c>
      <c r="N22" s="55">
        <f>SUM(N23:N23)</f>
        <v>666922.25</v>
      </c>
      <c r="O22" s="73">
        <f>N22/K22*100</f>
        <v>108.35102663843537</v>
      </c>
      <c r="P22" s="63">
        <f>N22/M22*100</f>
        <v>100.11532618583692</v>
      </c>
    </row>
    <row r="23" spans="1:16" ht="12.75">
      <c r="A23" s="50"/>
      <c r="B23" s="50"/>
      <c r="C23" s="50">
        <v>3132</v>
      </c>
      <c r="D23" s="140" t="s">
        <v>111</v>
      </c>
      <c r="E23" s="231" t="s">
        <v>28</v>
      </c>
      <c r="F23" s="231"/>
      <c r="G23" s="231"/>
      <c r="H23" s="231"/>
      <c r="I23" s="231"/>
      <c r="J23" s="50"/>
      <c r="K23" s="56">
        <v>615520.01</v>
      </c>
      <c r="L23" s="56">
        <v>666154</v>
      </c>
      <c r="M23" s="56">
        <v>666154</v>
      </c>
      <c r="N23" s="56">
        <v>666922.25</v>
      </c>
      <c r="O23" s="74">
        <f>N23/K23*100</f>
        <v>108.35102663843537</v>
      </c>
      <c r="P23" s="56">
        <f>N23/M23*100</f>
        <v>100.11532618583692</v>
      </c>
    </row>
    <row r="24" spans="1:16" ht="12.75">
      <c r="A24" s="50"/>
      <c r="B24" s="50"/>
      <c r="C24" s="50"/>
      <c r="D24" s="140"/>
      <c r="E24" s="231"/>
      <c r="F24" s="231"/>
      <c r="G24" s="231"/>
      <c r="H24" s="231"/>
      <c r="I24" s="231"/>
      <c r="J24" s="50"/>
      <c r="K24" s="64"/>
      <c r="L24" s="64"/>
      <c r="M24" s="64"/>
      <c r="N24" s="64"/>
      <c r="O24" s="64"/>
      <c r="P24" s="64"/>
    </row>
    <row r="25" spans="1:16" ht="12.75">
      <c r="A25" s="50"/>
      <c r="B25" s="233"/>
      <c r="C25" s="230"/>
      <c r="D25" s="230"/>
      <c r="E25" s="230"/>
      <c r="F25" s="230"/>
      <c r="G25" s="230"/>
      <c r="H25" s="230"/>
      <c r="I25" s="230"/>
      <c r="J25" s="50"/>
      <c r="K25" s="64"/>
      <c r="L25" s="64"/>
      <c r="M25" s="64"/>
      <c r="N25" s="64"/>
      <c r="O25" s="74"/>
      <c r="P25" s="56"/>
    </row>
    <row r="26" spans="1:16" ht="12.75">
      <c r="A26" s="31">
        <v>32</v>
      </c>
      <c r="B26" s="32"/>
      <c r="C26" s="32"/>
      <c r="D26" s="32"/>
      <c r="E26" s="197" t="s">
        <v>5</v>
      </c>
      <c r="F26" s="197"/>
      <c r="G26" s="197"/>
      <c r="H26" s="197"/>
      <c r="I26" s="197"/>
      <c r="J26" s="53"/>
      <c r="K26" s="59">
        <f>K28+K33+K41+K51</f>
        <v>1191528.66</v>
      </c>
      <c r="L26" s="59">
        <f>L28+L33+L41+L51</f>
        <v>1503816</v>
      </c>
      <c r="M26" s="59">
        <f>M28+M33+M41+M51</f>
        <v>1593066</v>
      </c>
      <c r="N26" s="59">
        <f>N28+N33+N41+N51</f>
        <v>1348222.4000000001</v>
      </c>
      <c r="O26" s="71">
        <f>N26/K26*100</f>
        <v>113.15064800875207</v>
      </c>
      <c r="P26" s="66">
        <f>N26/M26*100</f>
        <v>84.6306681581303</v>
      </c>
    </row>
    <row r="27" spans="1:16" ht="12.75">
      <c r="A27" s="38"/>
      <c r="B27" s="50"/>
      <c r="C27" s="50"/>
      <c r="D27" s="139"/>
      <c r="E27" s="231"/>
      <c r="F27" s="231"/>
      <c r="G27" s="231"/>
      <c r="H27" s="231"/>
      <c r="I27" s="231"/>
      <c r="J27" s="50"/>
      <c r="K27" s="64"/>
      <c r="L27" s="64"/>
      <c r="M27" s="64"/>
      <c r="N27" s="64"/>
      <c r="O27" s="64"/>
      <c r="P27" s="64"/>
    </row>
    <row r="28" spans="1:16" ht="12.75">
      <c r="A28" s="50"/>
      <c r="B28" s="49">
        <v>321</v>
      </c>
      <c r="C28" s="50"/>
      <c r="D28" s="139"/>
      <c r="E28" s="232" t="s">
        <v>6</v>
      </c>
      <c r="F28" s="232"/>
      <c r="G28" s="232"/>
      <c r="H28" s="232"/>
      <c r="I28" s="232"/>
      <c r="J28" s="50"/>
      <c r="K28" s="55">
        <f>SUM(K29:K31)</f>
        <v>187175.29</v>
      </c>
      <c r="L28" s="55">
        <f>SUM(L29:L31)</f>
        <v>228000</v>
      </c>
      <c r="M28" s="55">
        <f>SUM(M29:M31)</f>
        <v>226500</v>
      </c>
      <c r="N28" s="55">
        <f>SUM(N29:N31)</f>
        <v>172606.28</v>
      </c>
      <c r="O28" s="73">
        <f>N28/K28*100</f>
        <v>92.21638176705909</v>
      </c>
      <c r="P28" s="63">
        <f>N28/M28*100</f>
        <v>76.20586313465783</v>
      </c>
    </row>
    <row r="29" spans="1:16" ht="12.75">
      <c r="A29" s="50"/>
      <c r="B29" s="50"/>
      <c r="C29" s="50">
        <v>3211</v>
      </c>
      <c r="D29" s="140" t="s">
        <v>111</v>
      </c>
      <c r="E29" s="231" t="s">
        <v>7</v>
      </c>
      <c r="F29" s="231"/>
      <c r="G29" s="231"/>
      <c r="H29" s="231"/>
      <c r="I29" s="231"/>
      <c r="J29" s="50"/>
      <c r="K29" s="56">
        <v>120</v>
      </c>
      <c r="L29" s="99">
        <v>16000</v>
      </c>
      <c r="M29" s="56">
        <v>14500</v>
      </c>
      <c r="N29" s="56">
        <v>4131.46</v>
      </c>
      <c r="O29" s="74">
        <f>N29/K29*100</f>
        <v>3442.8833333333337</v>
      </c>
      <c r="P29" s="56">
        <f>N29/M29*100</f>
        <v>28.492827586206896</v>
      </c>
    </row>
    <row r="30" spans="1:16" ht="12.75">
      <c r="A30" s="50"/>
      <c r="B30" s="50"/>
      <c r="C30" s="50">
        <v>3212</v>
      </c>
      <c r="D30" s="140" t="s">
        <v>111</v>
      </c>
      <c r="E30" s="231" t="s">
        <v>49</v>
      </c>
      <c r="F30" s="231"/>
      <c r="G30" s="231"/>
      <c r="H30" s="231"/>
      <c r="I30" s="231"/>
      <c r="J30" s="50"/>
      <c r="K30" s="56">
        <v>141282</v>
      </c>
      <c r="L30" s="99">
        <v>190000</v>
      </c>
      <c r="M30" s="56">
        <v>190000</v>
      </c>
      <c r="N30" s="56">
        <v>145955.5</v>
      </c>
      <c r="O30" s="74">
        <f>N30/K30*100</f>
        <v>103.30792316077067</v>
      </c>
      <c r="P30" s="56">
        <f>N30/M30*100</f>
        <v>76.81868421052631</v>
      </c>
    </row>
    <row r="31" spans="1:16" ht="12.75">
      <c r="A31" s="50"/>
      <c r="B31" s="50"/>
      <c r="C31" s="50">
        <v>3213</v>
      </c>
      <c r="D31" s="140" t="s">
        <v>111</v>
      </c>
      <c r="E31" s="231" t="s">
        <v>8</v>
      </c>
      <c r="F31" s="231"/>
      <c r="G31" s="231"/>
      <c r="H31" s="231"/>
      <c r="I31" s="231"/>
      <c r="J31" s="50"/>
      <c r="K31" s="64">
        <v>45773.29</v>
      </c>
      <c r="L31" s="100">
        <v>22000</v>
      </c>
      <c r="M31" s="64">
        <v>22000</v>
      </c>
      <c r="N31" s="64">
        <v>22519.32</v>
      </c>
      <c r="O31" s="74">
        <f>N31/K31*100</f>
        <v>49.197512348358615</v>
      </c>
      <c r="P31" s="56">
        <f>N31/M31*100</f>
        <v>102.36054545454544</v>
      </c>
    </row>
    <row r="32" spans="1:16" ht="12.75">
      <c r="A32" s="50"/>
      <c r="B32" s="50"/>
      <c r="C32" s="50"/>
      <c r="D32" s="140"/>
      <c r="E32" s="231"/>
      <c r="F32" s="231"/>
      <c r="G32" s="231"/>
      <c r="H32" s="231"/>
      <c r="I32" s="231"/>
      <c r="J32" s="50"/>
      <c r="K32" s="64"/>
      <c r="L32" s="64"/>
      <c r="M32" s="64"/>
      <c r="N32" s="64"/>
      <c r="O32" s="64"/>
      <c r="P32" s="64"/>
    </row>
    <row r="33" spans="1:16" ht="12.75">
      <c r="A33" s="50"/>
      <c r="B33" s="49">
        <v>322</v>
      </c>
      <c r="C33" s="50"/>
      <c r="D33" s="140"/>
      <c r="E33" s="232" t="s">
        <v>9</v>
      </c>
      <c r="F33" s="232"/>
      <c r="G33" s="232"/>
      <c r="H33" s="232"/>
      <c r="I33" s="232"/>
      <c r="J33" s="50"/>
      <c r="K33" s="55">
        <f>SUM(K34:K39)</f>
        <v>804583.95</v>
      </c>
      <c r="L33" s="55">
        <f>SUM(L34:L39)</f>
        <v>1036566</v>
      </c>
      <c r="M33" s="55">
        <f>SUM(M34:M39)</f>
        <v>1035566</v>
      </c>
      <c r="N33" s="55">
        <f>SUM(N34:N39)</f>
        <v>910499.98</v>
      </c>
      <c r="O33" s="73">
        <f aca="true" t="shared" si="0" ref="O33:O38">N33/K33*100</f>
        <v>113.16407442629199</v>
      </c>
      <c r="P33" s="63">
        <f aca="true" t="shared" si="1" ref="P33:P38">N33/M33*100</f>
        <v>87.92293103481575</v>
      </c>
    </row>
    <row r="34" spans="1:16" ht="12.75">
      <c r="A34" s="50"/>
      <c r="B34" s="50"/>
      <c r="C34" s="50">
        <v>3221</v>
      </c>
      <c r="D34" s="140" t="s">
        <v>111</v>
      </c>
      <c r="E34" s="231" t="s">
        <v>27</v>
      </c>
      <c r="F34" s="231"/>
      <c r="G34" s="231"/>
      <c r="H34" s="231"/>
      <c r="I34" s="231"/>
      <c r="J34" s="50"/>
      <c r="K34" s="56">
        <v>210643.14</v>
      </c>
      <c r="L34" s="99">
        <v>271566</v>
      </c>
      <c r="M34" s="99">
        <v>270566</v>
      </c>
      <c r="N34" s="149">
        <v>203820.05</v>
      </c>
      <c r="O34" s="74">
        <f t="shared" si="0"/>
        <v>96.76082971417914</v>
      </c>
      <c r="P34" s="56">
        <f t="shared" si="1"/>
        <v>75.33099132928749</v>
      </c>
    </row>
    <row r="35" spans="1:16" ht="12.75">
      <c r="A35" s="50"/>
      <c r="B35" s="50"/>
      <c r="C35" s="50">
        <v>3222</v>
      </c>
      <c r="D35" s="141" t="s">
        <v>111</v>
      </c>
      <c r="E35" s="231" t="s">
        <v>48</v>
      </c>
      <c r="F35" s="231"/>
      <c r="G35" s="231"/>
      <c r="H35" s="231"/>
      <c r="I35" s="231"/>
      <c r="J35" s="50"/>
      <c r="K35" s="56">
        <v>414470.55</v>
      </c>
      <c r="L35" s="99">
        <v>480000</v>
      </c>
      <c r="M35" s="99">
        <v>480000</v>
      </c>
      <c r="N35" s="56">
        <v>489449.19</v>
      </c>
      <c r="O35" s="74">
        <f t="shared" si="0"/>
        <v>118.09022136795969</v>
      </c>
      <c r="P35" s="56">
        <f t="shared" si="1"/>
        <v>101.96858124999999</v>
      </c>
    </row>
    <row r="36" spans="1:16" ht="12.75">
      <c r="A36" s="50"/>
      <c r="B36" s="50"/>
      <c r="C36" s="50">
        <v>3223</v>
      </c>
      <c r="D36" s="140" t="s">
        <v>111</v>
      </c>
      <c r="E36" s="231" t="s">
        <v>30</v>
      </c>
      <c r="F36" s="231"/>
      <c r="G36" s="231"/>
      <c r="H36" s="231"/>
      <c r="I36" s="231"/>
      <c r="J36" s="50"/>
      <c r="K36" s="64">
        <v>172490.24</v>
      </c>
      <c r="L36" s="100">
        <v>250000</v>
      </c>
      <c r="M36" s="100">
        <v>250000</v>
      </c>
      <c r="N36" s="64">
        <v>193502.95</v>
      </c>
      <c r="O36" s="74">
        <f t="shared" si="0"/>
        <v>112.1819704117752</v>
      </c>
      <c r="P36" s="56">
        <f t="shared" si="1"/>
        <v>77.40118</v>
      </c>
    </row>
    <row r="37" spans="1:16" ht="12.75">
      <c r="A37" s="50"/>
      <c r="B37" s="50"/>
      <c r="C37" s="50">
        <v>3224</v>
      </c>
      <c r="D37" s="140" t="s">
        <v>111</v>
      </c>
      <c r="E37" s="231" t="s">
        <v>51</v>
      </c>
      <c r="F37" s="231"/>
      <c r="G37" s="231"/>
      <c r="H37" s="231"/>
      <c r="I37" s="231"/>
      <c r="J37" s="50"/>
      <c r="K37" s="56">
        <v>4655.52</v>
      </c>
      <c r="L37" s="99">
        <v>20000</v>
      </c>
      <c r="M37" s="99">
        <v>20000</v>
      </c>
      <c r="N37" s="56">
        <v>11502.79</v>
      </c>
      <c r="O37" s="74">
        <f t="shared" si="0"/>
        <v>247.0785218407396</v>
      </c>
      <c r="P37" s="56">
        <f t="shared" si="1"/>
        <v>57.51395</v>
      </c>
    </row>
    <row r="38" spans="1:16" ht="12.75">
      <c r="A38" s="50"/>
      <c r="B38" s="50"/>
      <c r="C38" s="50">
        <v>3225</v>
      </c>
      <c r="D38" s="140" t="s">
        <v>111</v>
      </c>
      <c r="E38" s="231" t="s">
        <v>12</v>
      </c>
      <c r="F38" s="231"/>
      <c r="G38" s="231"/>
      <c r="H38" s="231"/>
      <c r="I38" s="231"/>
      <c r="J38" s="50"/>
      <c r="K38" s="64">
        <v>2324.5</v>
      </c>
      <c r="L38" s="100">
        <v>15000</v>
      </c>
      <c r="M38" s="100">
        <v>15000</v>
      </c>
      <c r="N38" s="64">
        <v>12225</v>
      </c>
      <c r="O38" s="74">
        <f t="shared" si="0"/>
        <v>525.9195525919553</v>
      </c>
      <c r="P38" s="56">
        <f t="shared" si="1"/>
        <v>81.5</v>
      </c>
    </row>
    <row r="39" spans="1:16" ht="12.75">
      <c r="A39" s="50"/>
      <c r="B39" s="50"/>
      <c r="C39" s="50"/>
      <c r="D39" s="140"/>
      <c r="E39" s="234"/>
      <c r="F39" s="234"/>
      <c r="G39" s="234"/>
      <c r="H39" s="234"/>
      <c r="I39" s="234"/>
      <c r="J39" s="50"/>
      <c r="K39" s="56"/>
      <c r="L39" s="99"/>
      <c r="M39" s="99"/>
      <c r="N39" s="56"/>
      <c r="O39" s="74"/>
      <c r="P39" s="56"/>
    </row>
    <row r="40" spans="1:16" ht="12.75">
      <c r="A40" s="50"/>
      <c r="B40" s="50"/>
      <c r="C40" s="50"/>
      <c r="D40" s="140"/>
      <c r="E40" s="235"/>
      <c r="F40" s="235"/>
      <c r="G40" s="235"/>
      <c r="H40" s="235"/>
      <c r="I40" s="235"/>
      <c r="J40" s="50"/>
      <c r="K40" s="56"/>
      <c r="L40" s="56"/>
      <c r="M40" s="56"/>
      <c r="N40" s="56"/>
      <c r="O40" s="74"/>
      <c r="P40" s="56"/>
    </row>
    <row r="41" spans="1:16" ht="12.75">
      <c r="A41" s="50"/>
      <c r="B41" s="49">
        <v>323</v>
      </c>
      <c r="C41" s="50"/>
      <c r="D41" s="140"/>
      <c r="E41" s="232" t="s">
        <v>13</v>
      </c>
      <c r="F41" s="232"/>
      <c r="G41" s="232"/>
      <c r="H41" s="232"/>
      <c r="I41" s="232"/>
      <c r="J41" s="50"/>
      <c r="K41" s="55">
        <f>SUM(K42:K49)</f>
        <v>183628.96999999997</v>
      </c>
      <c r="L41" s="55">
        <f>SUM(L42:L49)</f>
        <v>214000</v>
      </c>
      <c r="M41" s="55">
        <f>SUM(M42:M49)</f>
        <v>304750</v>
      </c>
      <c r="N41" s="55">
        <f>SUM(N42:N49)</f>
        <v>246407.83000000002</v>
      </c>
      <c r="O41" s="102">
        <f aca="true" t="shared" si="2" ref="O41:O56">N41/K41*100</f>
        <v>134.18788440625684</v>
      </c>
      <c r="P41" s="63">
        <f>N41/M41*100</f>
        <v>80.85572764561117</v>
      </c>
    </row>
    <row r="42" spans="1:16" ht="12.75">
      <c r="A42" s="50"/>
      <c r="B42" s="50"/>
      <c r="C42" s="50">
        <v>3231</v>
      </c>
      <c r="D42" s="140" t="s">
        <v>111</v>
      </c>
      <c r="E42" s="231" t="s">
        <v>14</v>
      </c>
      <c r="F42" s="231"/>
      <c r="G42" s="231"/>
      <c r="H42" s="231"/>
      <c r="I42" s="231"/>
      <c r="J42" s="50"/>
      <c r="K42" s="56">
        <v>14307.93</v>
      </c>
      <c r="L42" s="99">
        <v>14500</v>
      </c>
      <c r="M42" s="56">
        <v>16000</v>
      </c>
      <c r="N42" s="56">
        <v>15295.99</v>
      </c>
      <c r="O42" s="74">
        <f t="shared" si="2"/>
        <v>106.90568097551498</v>
      </c>
      <c r="P42" s="56">
        <f aca="true" t="shared" si="3" ref="P42:P49">N42/M42*100</f>
        <v>95.5999375</v>
      </c>
    </row>
    <row r="43" spans="1:16" ht="12.75">
      <c r="A43" s="50"/>
      <c r="B43" s="50"/>
      <c r="C43" s="50">
        <v>3232</v>
      </c>
      <c r="D43" s="140" t="s">
        <v>111</v>
      </c>
      <c r="E43" s="231" t="s">
        <v>52</v>
      </c>
      <c r="F43" s="231"/>
      <c r="G43" s="231"/>
      <c r="H43" s="231"/>
      <c r="I43" s="231"/>
      <c r="J43" s="50"/>
      <c r="K43" s="56">
        <v>18543.64</v>
      </c>
      <c r="L43" s="99">
        <v>40000</v>
      </c>
      <c r="M43" s="56">
        <v>104500</v>
      </c>
      <c r="N43" s="56">
        <v>74075.88</v>
      </c>
      <c r="O43" s="74">
        <f t="shared" si="2"/>
        <v>399.4678498935484</v>
      </c>
      <c r="P43" s="56">
        <f t="shared" si="3"/>
        <v>70.88600956937799</v>
      </c>
    </row>
    <row r="44" spans="1:16" ht="12.75">
      <c r="A44" s="98"/>
      <c r="B44" s="98"/>
      <c r="C44" s="34">
        <v>3233</v>
      </c>
      <c r="D44" s="141" t="s">
        <v>111</v>
      </c>
      <c r="E44" s="183" t="s">
        <v>79</v>
      </c>
      <c r="F44" s="183"/>
      <c r="G44" s="183"/>
      <c r="H44" s="183"/>
      <c r="I44" s="183"/>
      <c r="J44" s="34"/>
      <c r="K44" s="56">
        <v>2070</v>
      </c>
      <c r="L44" s="99">
        <v>0</v>
      </c>
      <c r="M44" s="56">
        <v>0</v>
      </c>
      <c r="N44" s="56">
        <v>0</v>
      </c>
      <c r="O44" s="74">
        <v>0</v>
      </c>
      <c r="P44" s="56">
        <v>0</v>
      </c>
    </row>
    <row r="45" spans="1:16" ht="12.75">
      <c r="A45" s="50"/>
      <c r="B45" s="50"/>
      <c r="C45" s="50">
        <v>3234</v>
      </c>
      <c r="D45" s="140" t="s">
        <v>111</v>
      </c>
      <c r="E45" s="231" t="s">
        <v>50</v>
      </c>
      <c r="F45" s="231"/>
      <c r="G45" s="231"/>
      <c r="H45" s="231"/>
      <c r="I45" s="231"/>
      <c r="J45" s="50"/>
      <c r="K45" s="64">
        <v>41232.67</v>
      </c>
      <c r="L45" s="100">
        <v>48000</v>
      </c>
      <c r="M45" s="64">
        <v>48000</v>
      </c>
      <c r="N45" s="64">
        <v>43197.99</v>
      </c>
      <c r="O45" s="74">
        <f t="shared" si="2"/>
        <v>104.76641459308844</v>
      </c>
      <c r="P45" s="56">
        <f t="shared" si="3"/>
        <v>89.9958125</v>
      </c>
    </row>
    <row r="46" spans="1:16" ht="12.75">
      <c r="A46" s="50"/>
      <c r="B46" s="50"/>
      <c r="C46" s="50">
        <v>3236</v>
      </c>
      <c r="D46" s="140" t="s">
        <v>111</v>
      </c>
      <c r="E46" s="231" t="s">
        <v>29</v>
      </c>
      <c r="F46" s="231"/>
      <c r="G46" s="231"/>
      <c r="H46" s="231"/>
      <c r="I46" s="231"/>
      <c r="J46" s="50"/>
      <c r="K46" s="56">
        <v>37533.45</v>
      </c>
      <c r="L46" s="99">
        <v>39500</v>
      </c>
      <c r="M46" s="56">
        <v>39500</v>
      </c>
      <c r="N46" s="56">
        <v>28500.35</v>
      </c>
      <c r="O46" s="74">
        <f t="shared" si="2"/>
        <v>75.93320091811438</v>
      </c>
      <c r="P46" s="56">
        <f t="shared" si="3"/>
        <v>72.15278481012658</v>
      </c>
    </row>
    <row r="47" spans="1:16" ht="12.75">
      <c r="A47" s="57"/>
      <c r="B47" s="50"/>
      <c r="C47" s="58">
        <v>3237</v>
      </c>
      <c r="D47" s="140" t="s">
        <v>110</v>
      </c>
      <c r="E47" s="231" t="s">
        <v>17</v>
      </c>
      <c r="F47" s="231"/>
      <c r="G47" s="231"/>
      <c r="H47" s="231"/>
      <c r="I47" s="231"/>
      <c r="J47" s="50"/>
      <c r="K47" s="64">
        <v>35582.54</v>
      </c>
      <c r="L47" s="100">
        <v>25000</v>
      </c>
      <c r="M47" s="64">
        <v>49750</v>
      </c>
      <c r="N47" s="64">
        <v>42437.5</v>
      </c>
      <c r="O47" s="74">
        <f t="shared" si="2"/>
        <v>119.26495410389477</v>
      </c>
      <c r="P47" s="56">
        <f t="shared" si="3"/>
        <v>85.30150753768844</v>
      </c>
    </row>
    <row r="48" spans="1:16" ht="12.75">
      <c r="A48" s="105"/>
      <c r="B48" s="34"/>
      <c r="C48" s="45">
        <v>3238</v>
      </c>
      <c r="D48" s="141" t="s">
        <v>111</v>
      </c>
      <c r="E48" s="183" t="s">
        <v>75</v>
      </c>
      <c r="F48" s="183"/>
      <c r="G48" s="183"/>
      <c r="H48" s="183"/>
      <c r="I48" s="183"/>
      <c r="J48" s="34"/>
      <c r="K48" s="56">
        <v>20150</v>
      </c>
      <c r="L48" s="100">
        <v>20000</v>
      </c>
      <c r="M48" s="56">
        <v>20000</v>
      </c>
      <c r="N48" s="56">
        <v>19712.5</v>
      </c>
      <c r="O48" s="74">
        <f t="shared" si="2"/>
        <v>97.8287841191067</v>
      </c>
      <c r="P48" s="56">
        <f>N48/M48*100</f>
        <v>98.5625</v>
      </c>
    </row>
    <row r="49" spans="1:16" ht="12.75">
      <c r="A49" s="50"/>
      <c r="B49" s="50"/>
      <c r="C49" s="58">
        <v>3239</v>
      </c>
      <c r="D49" s="140" t="s">
        <v>111</v>
      </c>
      <c r="E49" s="231" t="s">
        <v>18</v>
      </c>
      <c r="F49" s="231"/>
      <c r="G49" s="231"/>
      <c r="H49" s="231"/>
      <c r="I49" s="231"/>
      <c r="J49" s="50"/>
      <c r="K49" s="64">
        <v>14208.74</v>
      </c>
      <c r="L49" s="100">
        <v>27000</v>
      </c>
      <c r="M49" s="64">
        <v>27000</v>
      </c>
      <c r="N49" s="64">
        <v>23187.62</v>
      </c>
      <c r="O49" s="74">
        <f t="shared" si="2"/>
        <v>163.192654661849</v>
      </c>
      <c r="P49" s="56">
        <f t="shared" si="3"/>
        <v>85.88007407407407</v>
      </c>
    </row>
    <row r="50" spans="1:16" ht="12.75">
      <c r="A50" s="50"/>
      <c r="B50" s="50"/>
      <c r="C50" s="58"/>
      <c r="D50" s="140"/>
      <c r="E50" s="231"/>
      <c r="F50" s="231"/>
      <c r="G50" s="231"/>
      <c r="H50" s="231"/>
      <c r="I50" s="231"/>
      <c r="J50" s="50"/>
      <c r="K50" s="64"/>
      <c r="L50" s="64"/>
      <c r="M50" s="64"/>
      <c r="N50" s="64"/>
      <c r="O50" s="74"/>
      <c r="P50" s="64"/>
    </row>
    <row r="51" spans="1:16" ht="12.75">
      <c r="A51" s="50"/>
      <c r="B51" s="49">
        <v>329</v>
      </c>
      <c r="C51" s="58"/>
      <c r="D51" s="140"/>
      <c r="E51" s="232" t="s">
        <v>19</v>
      </c>
      <c r="F51" s="232"/>
      <c r="G51" s="232"/>
      <c r="H51" s="232"/>
      <c r="I51" s="232"/>
      <c r="J51" s="50"/>
      <c r="K51" s="55">
        <f>SUM(K52:K56)</f>
        <v>16140.45</v>
      </c>
      <c r="L51" s="55">
        <f>SUM(L52:L56)</f>
        <v>25250</v>
      </c>
      <c r="M51" s="55">
        <f>SUM(M52:M56)</f>
        <v>26250</v>
      </c>
      <c r="N51" s="55">
        <f>SUM(N52:N56)</f>
        <v>18708.31</v>
      </c>
      <c r="O51" s="102">
        <f t="shared" si="2"/>
        <v>115.90946968640898</v>
      </c>
      <c r="P51" s="63">
        <f aca="true" t="shared" si="4" ref="P51:P56">N51/M51*100</f>
        <v>71.26975238095238</v>
      </c>
    </row>
    <row r="52" spans="1:16" ht="12.75">
      <c r="A52" s="50"/>
      <c r="B52" s="49"/>
      <c r="C52" s="58">
        <v>3292</v>
      </c>
      <c r="D52" s="140" t="s">
        <v>111</v>
      </c>
      <c r="E52" s="231" t="s">
        <v>60</v>
      </c>
      <c r="F52" s="231"/>
      <c r="G52" s="231"/>
      <c r="H52" s="231"/>
      <c r="I52" s="231"/>
      <c r="J52" s="50"/>
      <c r="K52" s="64">
        <v>5985.45</v>
      </c>
      <c r="L52" s="100">
        <v>7350</v>
      </c>
      <c r="M52" s="64">
        <v>7350</v>
      </c>
      <c r="N52" s="64">
        <v>5814.45</v>
      </c>
      <c r="O52" s="102">
        <f t="shared" si="2"/>
        <v>97.14307194947747</v>
      </c>
      <c r="P52" s="56">
        <f t="shared" si="4"/>
        <v>79.10816326530612</v>
      </c>
    </row>
    <row r="53" spans="1:16" ht="12.75">
      <c r="A53" s="50"/>
      <c r="B53" s="49"/>
      <c r="C53" s="58">
        <v>3293</v>
      </c>
      <c r="D53" s="140"/>
      <c r="E53" s="54" t="s">
        <v>158</v>
      </c>
      <c r="F53" s="54"/>
      <c r="G53" s="54"/>
      <c r="H53" s="54"/>
      <c r="I53" s="54"/>
      <c r="J53" s="50"/>
      <c r="K53" s="64">
        <v>0</v>
      </c>
      <c r="L53" s="100">
        <v>2000</v>
      </c>
      <c r="M53" s="64">
        <v>2000</v>
      </c>
      <c r="N53" s="64">
        <v>534.99</v>
      </c>
      <c r="O53" s="102" t="e">
        <f t="shared" si="2"/>
        <v>#DIV/0!</v>
      </c>
      <c r="P53" s="56">
        <f t="shared" si="4"/>
        <v>26.749499999999998</v>
      </c>
    </row>
    <row r="54" spans="1:16" ht="12.75">
      <c r="A54" s="50"/>
      <c r="B54" s="50"/>
      <c r="C54" s="58">
        <v>3294</v>
      </c>
      <c r="D54" s="140" t="s">
        <v>111</v>
      </c>
      <c r="E54" s="231" t="s">
        <v>104</v>
      </c>
      <c r="F54" s="231"/>
      <c r="G54" s="231"/>
      <c r="H54" s="231"/>
      <c r="I54" s="231"/>
      <c r="J54" s="50"/>
      <c r="K54" s="56">
        <v>0</v>
      </c>
      <c r="L54" s="99">
        <v>900</v>
      </c>
      <c r="M54" s="56">
        <v>900</v>
      </c>
      <c r="N54" s="56">
        <v>0</v>
      </c>
      <c r="O54" s="102">
        <v>0</v>
      </c>
      <c r="P54" s="56">
        <f t="shared" si="4"/>
        <v>0</v>
      </c>
    </row>
    <row r="55" spans="1:16" ht="12.75">
      <c r="A55" s="50"/>
      <c r="B55" s="50"/>
      <c r="C55" s="58">
        <v>3295</v>
      </c>
      <c r="D55" s="140" t="s">
        <v>111</v>
      </c>
      <c r="E55" s="54" t="s">
        <v>112</v>
      </c>
      <c r="F55" s="54"/>
      <c r="G55" s="54"/>
      <c r="H55" s="54"/>
      <c r="I55" s="54"/>
      <c r="J55" s="50"/>
      <c r="K55" s="56">
        <v>10125</v>
      </c>
      <c r="L55" s="99">
        <v>11000</v>
      </c>
      <c r="M55" s="56">
        <v>12000</v>
      </c>
      <c r="N55" s="56">
        <v>11133.87</v>
      </c>
      <c r="O55" s="102">
        <f t="shared" si="2"/>
        <v>109.96414814814817</v>
      </c>
      <c r="P55" s="56">
        <f t="shared" si="4"/>
        <v>92.78225</v>
      </c>
    </row>
    <row r="56" spans="1:16" ht="12.75">
      <c r="A56" s="50"/>
      <c r="B56" s="50"/>
      <c r="C56" s="58">
        <v>3299</v>
      </c>
      <c r="D56" s="140" t="s">
        <v>111</v>
      </c>
      <c r="E56" s="231" t="s">
        <v>19</v>
      </c>
      <c r="F56" s="231"/>
      <c r="G56" s="231"/>
      <c r="H56" s="231"/>
      <c r="I56" s="231"/>
      <c r="J56" s="50"/>
      <c r="K56" s="56">
        <v>30</v>
      </c>
      <c r="L56" s="99">
        <v>4000</v>
      </c>
      <c r="M56" s="56">
        <v>4000</v>
      </c>
      <c r="N56" s="56">
        <v>1225</v>
      </c>
      <c r="O56" s="74">
        <f t="shared" si="2"/>
        <v>4083.3333333333335</v>
      </c>
      <c r="P56" s="56">
        <f t="shared" si="4"/>
        <v>30.625000000000004</v>
      </c>
    </row>
    <row r="57" spans="1:16" ht="12.75">
      <c r="A57" s="50"/>
      <c r="B57" s="50"/>
      <c r="C57" s="50"/>
      <c r="D57" s="139"/>
      <c r="E57" s="231"/>
      <c r="F57" s="231"/>
      <c r="G57" s="231"/>
      <c r="H57" s="231"/>
      <c r="I57" s="231"/>
      <c r="J57" s="50"/>
      <c r="K57" s="64"/>
      <c r="L57" s="64"/>
      <c r="M57" s="64"/>
      <c r="N57" s="64"/>
      <c r="O57" s="64"/>
      <c r="P57" s="64"/>
    </row>
    <row r="58" spans="1:16" ht="12.75">
      <c r="A58" s="32">
        <v>34</v>
      </c>
      <c r="B58" s="32"/>
      <c r="C58" s="32"/>
      <c r="D58" s="32"/>
      <c r="E58" s="236" t="s">
        <v>20</v>
      </c>
      <c r="F58" s="236"/>
      <c r="G58" s="236"/>
      <c r="H58" s="236"/>
      <c r="I58" s="236"/>
      <c r="J58" s="53"/>
      <c r="K58" s="59">
        <f>K60</f>
        <v>24800.57</v>
      </c>
      <c r="L58" s="59">
        <f>L60</f>
        <v>23448</v>
      </c>
      <c r="M58" s="59">
        <f>M60</f>
        <v>23418</v>
      </c>
      <c r="N58" s="59">
        <f>N60</f>
        <v>23855.86</v>
      </c>
      <c r="O58" s="71">
        <f>N58/K58*100</f>
        <v>96.19077303465204</v>
      </c>
      <c r="P58" s="66">
        <f>N58/M58*100</f>
        <v>101.86975830557692</v>
      </c>
    </row>
    <row r="59" spans="1:16" ht="12.75">
      <c r="A59" s="38"/>
      <c r="B59" s="50"/>
      <c r="C59" s="50"/>
      <c r="D59" s="139"/>
      <c r="E59" s="231"/>
      <c r="F59" s="231"/>
      <c r="G59" s="231"/>
      <c r="H59" s="231"/>
      <c r="I59" s="231"/>
      <c r="J59" s="50"/>
      <c r="K59" s="64"/>
      <c r="L59" s="64"/>
      <c r="M59" s="64"/>
      <c r="N59" s="64"/>
      <c r="O59" s="64"/>
      <c r="P59" s="64"/>
    </row>
    <row r="60" spans="1:16" ht="12.75">
      <c r="A60" s="50"/>
      <c r="B60" s="49">
        <v>343</v>
      </c>
      <c r="C60" s="54"/>
      <c r="D60" s="140"/>
      <c r="E60" s="232" t="s">
        <v>21</v>
      </c>
      <c r="F60" s="232"/>
      <c r="G60" s="232"/>
      <c r="H60" s="232"/>
      <c r="I60" s="232"/>
      <c r="J60" s="50"/>
      <c r="K60" s="55">
        <f>SUM(K61+K62)</f>
        <v>24800.57</v>
      </c>
      <c r="L60" s="55">
        <f>SUM(L61+L62)</f>
        <v>23448</v>
      </c>
      <c r="M60" s="55">
        <f>SUM(M61+M62)</f>
        <v>23418</v>
      </c>
      <c r="N60" s="55">
        <f>SUM(N61+N62)</f>
        <v>23855.86</v>
      </c>
      <c r="O60" s="102">
        <f>N60/K60*100</f>
        <v>96.19077303465204</v>
      </c>
      <c r="P60" s="63">
        <f>N60/M60*100</f>
        <v>101.86975830557692</v>
      </c>
    </row>
    <row r="61" spans="1:16" ht="12.75">
      <c r="A61" s="50"/>
      <c r="B61" s="50"/>
      <c r="C61" s="58">
        <v>3431</v>
      </c>
      <c r="D61" s="140" t="s">
        <v>111</v>
      </c>
      <c r="E61" s="231" t="s">
        <v>22</v>
      </c>
      <c r="F61" s="231"/>
      <c r="G61" s="231"/>
      <c r="H61" s="231"/>
      <c r="I61" s="231"/>
      <c r="J61" s="50"/>
      <c r="K61" s="64">
        <v>22683.96</v>
      </c>
      <c r="L61" s="100">
        <v>23000</v>
      </c>
      <c r="M61" s="64">
        <v>22970</v>
      </c>
      <c r="N61" s="64">
        <v>23311.9</v>
      </c>
      <c r="O61" s="74">
        <f>N61/K61*100</f>
        <v>102.7682115468375</v>
      </c>
      <c r="P61" s="56">
        <f>N61/M61*100</f>
        <v>101.48846321288639</v>
      </c>
    </row>
    <row r="62" spans="1:16" ht="12.75">
      <c r="A62" s="34"/>
      <c r="B62" s="34"/>
      <c r="C62" s="45">
        <v>3433</v>
      </c>
      <c r="D62" s="141" t="s">
        <v>111</v>
      </c>
      <c r="E62" s="183" t="s">
        <v>77</v>
      </c>
      <c r="F62" s="183"/>
      <c r="G62" s="183"/>
      <c r="H62" s="183"/>
      <c r="I62" s="183"/>
      <c r="J62" s="34"/>
      <c r="K62" s="56">
        <v>2116.61</v>
      </c>
      <c r="L62" s="100">
        <v>448</v>
      </c>
      <c r="M62" s="56">
        <v>448</v>
      </c>
      <c r="N62" s="56">
        <v>543.96</v>
      </c>
      <c r="O62" s="74">
        <f>N62/K62*100</f>
        <v>25.699585658198725</v>
      </c>
      <c r="P62" s="56">
        <f>N62/M62*100</f>
        <v>121.41964285714286</v>
      </c>
    </row>
    <row r="63" spans="1:16" ht="12.75">
      <c r="A63" s="9"/>
      <c r="B63" s="9"/>
      <c r="C63" s="9"/>
      <c r="D63" s="142"/>
      <c r="E63" s="237"/>
      <c r="F63" s="237"/>
      <c r="G63" s="237"/>
      <c r="H63" s="237"/>
      <c r="I63" s="237"/>
      <c r="J63" s="9"/>
      <c r="K63" s="11"/>
      <c r="L63" s="11"/>
      <c r="M63" s="11"/>
      <c r="N63" s="11"/>
      <c r="O63" s="11"/>
      <c r="P63" s="11"/>
    </row>
    <row r="64" spans="1:16" ht="12.75">
      <c r="A64" s="39">
        <v>4</v>
      </c>
      <c r="B64" s="39"/>
      <c r="C64" s="39"/>
      <c r="D64" s="148"/>
      <c r="E64" s="188" t="s">
        <v>57</v>
      </c>
      <c r="F64" s="188"/>
      <c r="G64" s="188"/>
      <c r="H64" s="188"/>
      <c r="I64" s="188"/>
      <c r="J64" s="188"/>
      <c r="K64" s="62">
        <f>SUM(K66)</f>
        <v>110961.5</v>
      </c>
      <c r="L64" s="62">
        <f>SUM(L66)</f>
        <v>22800</v>
      </c>
      <c r="M64" s="62">
        <f>SUM(M66)</f>
        <v>91800</v>
      </c>
      <c r="N64" s="62">
        <f>SUM(N66)</f>
        <v>109476.9</v>
      </c>
      <c r="O64" s="62">
        <f>N64/K64*100</f>
        <v>98.66205846171869</v>
      </c>
      <c r="P64" s="62">
        <f>N64/M64*100</f>
        <v>119.25588235294117</v>
      </c>
    </row>
    <row r="65" spans="1:16" ht="12.75">
      <c r="A65" s="5"/>
      <c r="B65" s="1"/>
      <c r="C65" s="1"/>
      <c r="D65" s="143"/>
      <c r="E65" s="184"/>
      <c r="F65" s="184"/>
      <c r="G65" s="184"/>
      <c r="H65" s="184"/>
      <c r="I65" s="184"/>
      <c r="J65" s="1"/>
      <c r="K65" s="10"/>
      <c r="L65" s="10"/>
      <c r="M65" s="10"/>
      <c r="N65" s="10"/>
      <c r="O65" s="10"/>
      <c r="P65" s="10"/>
    </row>
    <row r="66" spans="1:16" ht="12.75">
      <c r="A66" s="40">
        <v>42</v>
      </c>
      <c r="B66" s="41" t="s">
        <v>1</v>
      </c>
      <c r="C66" s="41"/>
      <c r="D66" s="147"/>
      <c r="E66" s="185" t="s">
        <v>58</v>
      </c>
      <c r="F66" s="185"/>
      <c r="G66" s="185"/>
      <c r="H66" s="185"/>
      <c r="I66" s="185"/>
      <c r="J66" s="185"/>
      <c r="K66" s="66">
        <f>K68</f>
        <v>110961.5</v>
      </c>
      <c r="L66" s="66">
        <f>L68</f>
        <v>22800</v>
      </c>
      <c r="M66" s="66">
        <f>M68</f>
        <v>91800</v>
      </c>
      <c r="N66" s="66">
        <f>N68</f>
        <v>109476.9</v>
      </c>
      <c r="O66" s="66">
        <f>N66/K66*100</f>
        <v>98.66205846171869</v>
      </c>
      <c r="P66" s="66">
        <f>N66/M66*100</f>
        <v>119.25588235294117</v>
      </c>
    </row>
    <row r="67" spans="1:16" ht="12.75">
      <c r="A67" s="34"/>
      <c r="B67" s="34"/>
      <c r="C67" s="34"/>
      <c r="D67" s="144"/>
      <c r="E67" s="183"/>
      <c r="F67" s="183"/>
      <c r="G67" s="183"/>
      <c r="H67" s="183"/>
      <c r="I67" s="183"/>
      <c r="J67" s="34"/>
      <c r="K67" s="56"/>
      <c r="L67" s="56"/>
      <c r="M67" s="56"/>
      <c r="N67" s="56"/>
      <c r="O67" s="56"/>
      <c r="P67" s="56"/>
    </row>
    <row r="68" spans="1:16" ht="12.75">
      <c r="A68" s="34"/>
      <c r="B68" s="44">
        <v>422</v>
      </c>
      <c r="C68" s="34"/>
      <c r="D68" s="144"/>
      <c r="E68" s="186" t="s">
        <v>59</v>
      </c>
      <c r="F68" s="186"/>
      <c r="G68" s="186"/>
      <c r="H68" s="186"/>
      <c r="I68" s="186"/>
      <c r="J68" s="34"/>
      <c r="K68" s="63">
        <f>SUM(K69+K70)</f>
        <v>110961.5</v>
      </c>
      <c r="L68" s="63">
        <f>SUM(L69+L70)</f>
        <v>22800</v>
      </c>
      <c r="M68" s="63">
        <f>SUM(M69+M70)</f>
        <v>91800</v>
      </c>
      <c r="N68" s="63">
        <f>SUM(N69+N70)</f>
        <v>109476.9</v>
      </c>
      <c r="O68" s="73">
        <f>N68/K68*100</f>
        <v>98.66205846171869</v>
      </c>
      <c r="P68" s="63">
        <f>N68/M68*100</f>
        <v>119.25588235294117</v>
      </c>
    </row>
    <row r="69" spans="1:16" ht="12.75">
      <c r="A69" s="34"/>
      <c r="B69" s="44"/>
      <c r="C69" s="43">
        <v>4221</v>
      </c>
      <c r="D69" s="141" t="s">
        <v>111</v>
      </c>
      <c r="E69" s="183" t="s">
        <v>62</v>
      </c>
      <c r="F69" s="183"/>
      <c r="G69" s="183"/>
      <c r="H69" s="183"/>
      <c r="I69" s="183"/>
      <c r="J69" s="34"/>
      <c r="K69" s="56">
        <v>7387.5</v>
      </c>
      <c r="L69" s="99">
        <v>22800</v>
      </c>
      <c r="M69" s="56">
        <v>56300</v>
      </c>
      <c r="N69" s="56">
        <v>55645.65</v>
      </c>
      <c r="O69" s="56">
        <f>K69/N69*100</f>
        <v>13.27597035886902</v>
      </c>
      <c r="P69" s="56">
        <f>N69/M69*100</f>
        <v>98.83774422735347</v>
      </c>
    </row>
    <row r="70" spans="1:16" ht="12.75">
      <c r="A70" s="34"/>
      <c r="B70" s="34"/>
      <c r="C70" s="43">
        <v>4227</v>
      </c>
      <c r="D70" s="141" t="s">
        <v>113</v>
      </c>
      <c r="E70" s="183" t="s">
        <v>72</v>
      </c>
      <c r="F70" s="183"/>
      <c r="G70" s="183"/>
      <c r="H70" s="183"/>
      <c r="I70" s="183"/>
      <c r="J70" s="34"/>
      <c r="K70" s="56">
        <v>103574</v>
      </c>
      <c r="L70" s="99">
        <v>0</v>
      </c>
      <c r="M70" s="56">
        <v>35500</v>
      </c>
      <c r="N70" s="56">
        <v>53831.25</v>
      </c>
      <c r="O70" s="74">
        <f>N70/K70*100</f>
        <v>51.97370961824396</v>
      </c>
      <c r="P70" s="56">
        <f>N70/M70*100</f>
        <v>151.63732394366195</v>
      </c>
    </row>
    <row r="71" spans="1:16" ht="12.75">
      <c r="A71" s="34"/>
      <c r="B71" s="34"/>
      <c r="C71" s="43"/>
      <c r="D71" s="141"/>
      <c r="E71" s="43"/>
      <c r="F71" s="43"/>
      <c r="G71" s="43"/>
      <c r="H71" s="43"/>
      <c r="I71" s="43"/>
      <c r="J71" s="34"/>
      <c r="K71" s="56"/>
      <c r="L71" s="99"/>
      <c r="M71" s="56"/>
      <c r="N71" s="56"/>
      <c r="O71" s="74"/>
      <c r="P71" s="56"/>
    </row>
    <row r="72" spans="1:16" ht="12.75">
      <c r="A72" s="34"/>
      <c r="B72" s="34"/>
      <c r="C72" s="43"/>
      <c r="D72" s="141"/>
      <c r="E72" s="43"/>
      <c r="F72" s="43"/>
      <c r="G72" s="43"/>
      <c r="H72" s="43"/>
      <c r="I72" s="43"/>
      <c r="J72" s="34"/>
      <c r="K72" s="56"/>
      <c r="L72" s="99"/>
      <c r="M72" s="56"/>
      <c r="N72" s="56"/>
      <c r="O72" s="74"/>
      <c r="P72" s="56"/>
    </row>
    <row r="73" spans="1:16" ht="12.75">
      <c r="A73" s="34"/>
      <c r="B73" s="34"/>
      <c r="C73" s="43"/>
      <c r="D73" s="141"/>
      <c r="E73" s="43"/>
      <c r="F73" s="43"/>
      <c r="G73" s="43"/>
      <c r="H73" s="43"/>
      <c r="I73" s="43"/>
      <c r="J73" s="34"/>
      <c r="K73" s="56"/>
      <c r="L73" s="56"/>
      <c r="M73" s="56"/>
      <c r="N73" s="56"/>
      <c r="O73" s="74"/>
      <c r="P73" s="56"/>
    </row>
    <row r="74" spans="1:16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2.75">
      <c r="A75" s="1"/>
      <c r="B75" s="3"/>
      <c r="C75" s="3"/>
      <c r="D75" s="145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</row>
    <row r="76" spans="1:16" ht="12.75">
      <c r="A76" s="221" t="s">
        <v>153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</row>
    <row r="77" spans="1:11" ht="12.7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</row>
    <row r="78" spans="1:16" ht="12.75">
      <c r="A78" s="159" t="s">
        <v>81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</row>
    <row r="79" spans="1:16" ht="12.75">
      <c r="A79" s="154" t="s">
        <v>134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</row>
  </sheetData>
  <sheetProtection/>
  <mergeCells count="68">
    <mergeCell ref="E69:I69"/>
    <mergeCell ref="E70:I70"/>
    <mergeCell ref="E63:I63"/>
    <mergeCell ref="E64:J64"/>
    <mergeCell ref="E65:I65"/>
    <mergeCell ref="E66:J66"/>
    <mergeCell ref="E67:I67"/>
    <mergeCell ref="E68:I68"/>
    <mergeCell ref="E57:I57"/>
    <mergeCell ref="E58:I58"/>
    <mergeCell ref="E59:I59"/>
    <mergeCell ref="E60:I60"/>
    <mergeCell ref="E61:I61"/>
    <mergeCell ref="E62:I62"/>
    <mergeCell ref="E44:I44"/>
    <mergeCell ref="E50:I50"/>
    <mergeCell ref="E51:I51"/>
    <mergeCell ref="E52:I52"/>
    <mergeCell ref="E54:I54"/>
    <mergeCell ref="E56:I56"/>
    <mergeCell ref="E45:I45"/>
    <mergeCell ref="E46:I46"/>
    <mergeCell ref="E47:I47"/>
    <mergeCell ref="E48:I48"/>
    <mergeCell ref="E35:I35"/>
    <mergeCell ref="E36:I36"/>
    <mergeCell ref="E37:I37"/>
    <mergeCell ref="E38:I38"/>
    <mergeCell ref="E49:I49"/>
    <mergeCell ref="E39:I39"/>
    <mergeCell ref="E40:I40"/>
    <mergeCell ref="E41:I41"/>
    <mergeCell ref="E42:I42"/>
    <mergeCell ref="E43:I43"/>
    <mergeCell ref="E29:I29"/>
    <mergeCell ref="E30:I30"/>
    <mergeCell ref="E31:I31"/>
    <mergeCell ref="E32:I32"/>
    <mergeCell ref="E33:I33"/>
    <mergeCell ref="E34:I34"/>
    <mergeCell ref="E23:I23"/>
    <mergeCell ref="E24:I24"/>
    <mergeCell ref="B25:I25"/>
    <mergeCell ref="E26:I26"/>
    <mergeCell ref="E27:I27"/>
    <mergeCell ref="E28:I28"/>
    <mergeCell ref="E17:I17"/>
    <mergeCell ref="E18:I18"/>
    <mergeCell ref="E19:I19"/>
    <mergeCell ref="E20:I20"/>
    <mergeCell ref="E21:I21"/>
    <mergeCell ref="E22:I22"/>
    <mergeCell ref="B11:D11"/>
    <mergeCell ref="F11:I11"/>
    <mergeCell ref="E12:I12"/>
    <mergeCell ref="E14:I14"/>
    <mergeCell ref="E15:I15"/>
    <mergeCell ref="E16:I16"/>
    <mergeCell ref="A79:P79"/>
    <mergeCell ref="A78:P78"/>
    <mergeCell ref="A77:K77"/>
    <mergeCell ref="A76:P76"/>
    <mergeCell ref="A74:P74"/>
    <mergeCell ref="B4:I4"/>
    <mergeCell ref="B6:D6"/>
    <mergeCell ref="E6:I6"/>
    <mergeCell ref="B8:D8"/>
    <mergeCell ref="E8:I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Klara</cp:lastModifiedBy>
  <cp:lastPrinted>2023-03-21T12:45:13Z</cp:lastPrinted>
  <dcterms:created xsi:type="dcterms:W3CDTF">2009-11-09T11:33:14Z</dcterms:created>
  <dcterms:modified xsi:type="dcterms:W3CDTF">2023-03-31T07:11:14Z</dcterms:modified>
  <cp:category/>
  <cp:version/>
  <cp:contentType/>
  <cp:contentStatus/>
</cp:coreProperties>
</file>